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CDU\Administrative\Working Docs\Website\"/>
    </mc:Choice>
  </mc:AlternateContent>
  <bookViews>
    <workbookView xWindow="0" yWindow="0" windowWidth="28800" windowHeight="12300"/>
  </bookViews>
  <sheets>
    <sheet name="Calculator" sheetId="1" r:id="rId1"/>
    <sheet name="Data" sheetId="2" r:id="rId2"/>
  </sheets>
  <definedNames>
    <definedName name="Adams">Calculator!$F$8</definedName>
    <definedName name="Alamosa">Calculator!$F$9</definedName>
    <definedName name="Arapahoe">Calculator!$F$10</definedName>
    <definedName name="Archuleta">Calculator!$F$11</definedName>
    <definedName name="Baca">Calculator!$F$12</definedName>
    <definedName name="Bent">Calculator!$F$13</definedName>
    <definedName name="Boulder">Calculator!$F$14</definedName>
    <definedName name="Broomfield">Calculator!$F$15</definedName>
    <definedName name="Cancer">Calculator!$C$8</definedName>
    <definedName name="CancerAvg">Data!$G$66</definedName>
    <definedName name="Chaffee">Calculator!$F$16</definedName>
    <definedName name="Cheyenne">Calculator!$F$17</definedName>
    <definedName name="Clear_Creek">Calculator!$F$18</definedName>
    <definedName name="Conejos">Calculator!$F$19</definedName>
    <definedName name="Costilla">Calculator!$F$20</definedName>
    <definedName name="countyn">Data!$F$66</definedName>
    <definedName name="Crowley">Calculator!$F$21</definedName>
    <definedName name="Custer">Calculator!$F$22</definedName>
    <definedName name="CVD">Calculator!$C$9</definedName>
    <definedName name="CVDAvg">Data!$H$66</definedName>
    <definedName name="Delta">Calculator!$F$23</definedName>
    <definedName name="Denver">Calculator!$F$24</definedName>
    <definedName name="Dolores">Calculator!$F$25</definedName>
    <definedName name="Douglas">Calculator!$F$26</definedName>
    <definedName name="Eagle">Calculator!$F$27</definedName>
    <definedName name="El_Paso">Calculator!$F$28</definedName>
    <definedName name="Elbert">Calculator!$F$29</definedName>
    <definedName name="Fremont">Calculator!$F$30</definedName>
    <definedName name="Garfield">Calculator!$F$31</definedName>
    <definedName name="Gilpin">Calculator!$F$32</definedName>
    <definedName name="Grand">Calculator!$F$33</definedName>
    <definedName name="Gunnison">Calculator!$F$34</definedName>
    <definedName name="HEAL">Calculator!$C$11</definedName>
    <definedName name="HEALAvg">Data!$J$66</definedName>
    <definedName name="Hinsdale">Calculator!$F$35</definedName>
    <definedName name="Huerfano">Calculator!$F$36</definedName>
    <definedName name="Jackson">Calculator!$F$37</definedName>
    <definedName name="Jefferson">Calculator!$F$38</definedName>
    <definedName name="Kiowa">Calculator!$F$39</definedName>
    <definedName name="Kit_Carson">Calculator!$F$40</definedName>
    <definedName name="La_Plata">Calculator!$F$41</definedName>
    <definedName name="Lake">Calculator!$F$42</definedName>
    <definedName name="Larimer">Calculator!$F$43</definedName>
    <definedName name="Las_Animas">Calculator!$F$44</definedName>
    <definedName name="Lincoln">Calculator!$F$45</definedName>
    <definedName name="Logan">Calculator!$F$46</definedName>
    <definedName name="Mesa">Calculator!$F$47</definedName>
    <definedName name="Mineral">Calculator!$F$48</definedName>
    <definedName name="Moffat">Calculator!$F$49</definedName>
    <definedName name="Montezuma">Calculator!$F$50</definedName>
    <definedName name="Montrose">Calculator!$F$51</definedName>
    <definedName name="Morgan">Calculator!$F$52</definedName>
    <definedName name="Otero">Calculator!$F$53</definedName>
    <definedName name="Ouray">Calculator!$F$54</definedName>
    <definedName name="Park">Calculator!$F$55</definedName>
    <definedName name="Phillips">Calculator!$F$56</definedName>
    <definedName name="Pitkin">Calculator!$F$57</definedName>
    <definedName name="Prowers">Calculator!$F$58</definedName>
    <definedName name="Pueblo">Calculator!$F$59</definedName>
    <definedName name="Pulmonary">Calculator!$C$10</definedName>
    <definedName name="PulmonaryAvg">Data!$I$66</definedName>
    <definedName name="Rio_Blanco">Calculator!$F$60</definedName>
    <definedName name="Rio_Grande">Calculator!$F$61</definedName>
    <definedName name="Routt">Calculator!$F$62</definedName>
    <definedName name="Saguache">Calculator!$F$63</definedName>
    <definedName name="San_Juan">Calculator!$F$64</definedName>
    <definedName name="San_Miguel">Calculator!$F$65</definedName>
    <definedName name="Score">Data!$K$66</definedName>
    <definedName name="Sedgwick">Calculator!$F$66</definedName>
    <definedName name="Summit">Calculator!$F$67</definedName>
    <definedName name="SUMPCT">Calculator!$C$12</definedName>
    <definedName name="SumPercent">Data!$L$1</definedName>
    <definedName name="Teller">Calculator!$F$68</definedName>
    <definedName name="Washington">Calculator!$F$69</definedName>
    <definedName name="Weld">Calculator!$F$70</definedName>
    <definedName name="Yuma">Calculator!$F$71</definedName>
  </definedNames>
  <calcPr calcId="162913"/>
  <extLst>
    <ext uri="GoogleSheetsCustomDataVersion1">
      <go:sheetsCustomData xmlns:go="http://customooxmlschemas.google.com/" r:id="rId6" roundtripDataSignature="AMtx7mhGJUzK6jhI8/a2Uh7t0JA8VYQyHA=="/>
    </ext>
  </extLst>
</workbook>
</file>

<file path=xl/calcChain.xml><?xml version="1.0" encoding="utf-8"?>
<calcChain xmlns="http://schemas.openxmlformats.org/spreadsheetml/2006/main">
  <c r="J65" i="2" l="1"/>
  <c r="I65" i="2"/>
  <c r="H65" i="2"/>
  <c r="G65" i="2"/>
  <c r="F65" i="2"/>
  <c r="I64" i="2"/>
  <c r="H64" i="2"/>
  <c r="F64" i="2"/>
  <c r="G64" i="2" s="1"/>
  <c r="J63" i="2"/>
  <c r="H63" i="2"/>
  <c r="F63" i="2"/>
  <c r="I63" i="2" s="1"/>
  <c r="I62" i="2"/>
  <c r="G62" i="2"/>
  <c r="F62" i="2"/>
  <c r="H62" i="2" s="1"/>
  <c r="F61" i="2"/>
  <c r="I61" i="2" s="1"/>
  <c r="F60" i="2"/>
  <c r="G60" i="2" s="1"/>
  <c r="J59" i="2"/>
  <c r="H59" i="2"/>
  <c r="F59" i="2"/>
  <c r="G59" i="2" s="1"/>
  <c r="F58" i="2"/>
  <c r="H58" i="2" s="1"/>
  <c r="J57" i="2"/>
  <c r="F57" i="2"/>
  <c r="H57" i="2" s="1"/>
  <c r="J56" i="2"/>
  <c r="I56" i="2"/>
  <c r="H56" i="2"/>
  <c r="G56" i="2"/>
  <c r="F56" i="2"/>
  <c r="J55" i="2"/>
  <c r="H55" i="2"/>
  <c r="F55" i="2"/>
  <c r="I55" i="2" s="1"/>
  <c r="F54" i="2"/>
  <c r="G54" i="2" s="1"/>
  <c r="J53" i="2"/>
  <c r="F53" i="2"/>
  <c r="I53" i="2" s="1"/>
  <c r="J52" i="2"/>
  <c r="I52" i="2"/>
  <c r="H52" i="2"/>
  <c r="F52" i="2"/>
  <c r="G52" i="2" s="1"/>
  <c r="F51" i="2"/>
  <c r="G51" i="2" s="1"/>
  <c r="J50" i="2"/>
  <c r="I50" i="2"/>
  <c r="F50" i="2"/>
  <c r="H50" i="2" s="1"/>
  <c r="F49" i="2"/>
  <c r="H49" i="2" s="1"/>
  <c r="H48" i="2"/>
  <c r="G48" i="2"/>
  <c r="F48" i="2"/>
  <c r="J48" i="2" s="1"/>
  <c r="F47" i="2"/>
  <c r="I47" i="2" s="1"/>
  <c r="F46" i="2"/>
  <c r="H46" i="2" s="1"/>
  <c r="J45" i="2"/>
  <c r="F45" i="2"/>
  <c r="I45" i="2" s="1"/>
  <c r="F44" i="2"/>
  <c r="J44" i="2" s="1"/>
  <c r="J43" i="2"/>
  <c r="I43" i="2"/>
  <c r="H43" i="2"/>
  <c r="F43" i="2"/>
  <c r="G43" i="2" s="1"/>
  <c r="J42" i="2"/>
  <c r="F42" i="2"/>
  <c r="H42" i="2" s="1"/>
  <c r="F41" i="2"/>
  <c r="H41" i="2" s="1"/>
  <c r="J40" i="2"/>
  <c r="I40" i="2"/>
  <c r="H40" i="2"/>
  <c r="G40" i="2"/>
  <c r="F40" i="2"/>
  <c r="F39" i="2"/>
  <c r="I39" i="2" s="1"/>
  <c r="J38" i="2"/>
  <c r="F38" i="2"/>
  <c r="H38" i="2" s="1"/>
  <c r="F37" i="2"/>
  <c r="I37" i="2" s="1"/>
  <c r="J36" i="2"/>
  <c r="I36" i="2"/>
  <c r="G36" i="2"/>
  <c r="F36" i="2"/>
  <c r="H36" i="2" s="1"/>
  <c r="I35" i="2"/>
  <c r="F35" i="2"/>
  <c r="G35" i="2" s="1"/>
  <c r="J34" i="2"/>
  <c r="I34" i="2"/>
  <c r="F34" i="2"/>
  <c r="H34" i="2" s="1"/>
  <c r="J33" i="2"/>
  <c r="F33" i="2"/>
  <c r="H33" i="2" s="1"/>
  <c r="F32" i="2"/>
  <c r="J32" i="2" s="1"/>
  <c r="J31" i="2"/>
  <c r="H31" i="2"/>
  <c r="F31" i="2"/>
  <c r="I31" i="2" s="1"/>
  <c r="F30" i="2"/>
  <c r="G30" i="2" s="1"/>
  <c r="J29" i="2"/>
  <c r="F29" i="2"/>
  <c r="I29" i="2" s="1"/>
  <c r="I28" i="2"/>
  <c r="F28" i="2"/>
  <c r="H28" i="2" s="1"/>
  <c r="J27" i="2"/>
  <c r="I27" i="2"/>
  <c r="H27" i="2"/>
  <c r="F27" i="2"/>
  <c r="G27" i="2" s="1"/>
  <c r="J26" i="2"/>
  <c r="I26" i="2"/>
  <c r="F26" i="2"/>
  <c r="H26" i="2" s="1"/>
  <c r="F25" i="2"/>
  <c r="H25" i="2" s="1"/>
  <c r="J24" i="2"/>
  <c r="F24" i="2"/>
  <c r="I24" i="2" s="1"/>
  <c r="F23" i="2"/>
  <c r="I23" i="2" s="1"/>
  <c r="J22" i="2"/>
  <c r="F22" i="2"/>
  <c r="I22" i="2" s="1"/>
  <c r="F21" i="2"/>
  <c r="I21" i="2" s="1"/>
  <c r="J20" i="2"/>
  <c r="I20" i="2"/>
  <c r="F20" i="2"/>
  <c r="H20" i="2" s="1"/>
  <c r="I19" i="2"/>
  <c r="F19" i="2"/>
  <c r="G19" i="2" s="1"/>
  <c r="J18" i="2"/>
  <c r="I18" i="2"/>
  <c r="F18" i="2"/>
  <c r="H18" i="2" s="1"/>
  <c r="J17" i="2"/>
  <c r="F17" i="2"/>
  <c r="H17" i="2" s="1"/>
  <c r="F16" i="2"/>
  <c r="G16" i="2" s="1"/>
  <c r="J15" i="2"/>
  <c r="H15" i="2"/>
  <c r="F15" i="2"/>
  <c r="I15" i="2" s="1"/>
  <c r="F14" i="2"/>
  <c r="G14" i="2" s="1"/>
  <c r="F13" i="2"/>
  <c r="I13" i="2" s="1"/>
  <c r="I12" i="2"/>
  <c r="F12" i="2"/>
  <c r="H12" i="2" s="1"/>
  <c r="J11" i="2"/>
  <c r="I11" i="2"/>
  <c r="F11" i="2"/>
  <c r="G11" i="2" s="1"/>
  <c r="J10" i="2"/>
  <c r="I10" i="2"/>
  <c r="F10" i="2"/>
  <c r="H10" i="2" s="1"/>
  <c r="F9" i="2"/>
  <c r="H9" i="2" s="1"/>
  <c r="J8" i="2"/>
  <c r="F8" i="2"/>
  <c r="I8" i="2" s="1"/>
  <c r="F7" i="2"/>
  <c r="I7" i="2" s="1"/>
  <c r="J6" i="2"/>
  <c r="F6" i="2"/>
  <c r="I6" i="2" s="1"/>
  <c r="F5" i="2"/>
  <c r="I5" i="2" s="1"/>
  <c r="J4" i="2"/>
  <c r="I4" i="2"/>
  <c r="F4" i="2"/>
  <c r="H4" i="2" s="1"/>
  <c r="I3" i="2"/>
  <c r="F3" i="2"/>
  <c r="G3" i="2" s="1"/>
  <c r="J2" i="2"/>
  <c r="I2" i="2"/>
  <c r="F2" i="2"/>
  <c r="H2" i="2" s="1"/>
  <c r="L1" i="2"/>
  <c r="H39" i="2" l="1"/>
  <c r="G46" i="2"/>
  <c r="H7" i="2"/>
  <c r="J9" i="2"/>
  <c r="H14" i="2"/>
  <c r="H16" i="2"/>
  <c r="H23" i="2"/>
  <c r="J25" i="2"/>
  <c r="H30" i="2"/>
  <c r="H32" i="2"/>
  <c r="J39" i="2"/>
  <c r="G44" i="2"/>
  <c r="I46" i="2"/>
  <c r="I48" i="2"/>
  <c r="H51" i="2"/>
  <c r="I58" i="2"/>
  <c r="H60" i="2"/>
  <c r="J62" i="2"/>
  <c r="J64" i="2"/>
  <c r="G32" i="2"/>
  <c r="J41" i="2"/>
  <c r="H3" i="2"/>
  <c r="J5" i="2"/>
  <c r="J7" i="2"/>
  <c r="G12" i="2"/>
  <c r="I14" i="2"/>
  <c r="I16" i="2"/>
  <c r="H19" i="2"/>
  <c r="J21" i="2"/>
  <c r="J23" i="2"/>
  <c r="G28" i="2"/>
  <c r="I30" i="2"/>
  <c r="I32" i="2"/>
  <c r="H35" i="2"/>
  <c r="J37" i="2"/>
  <c r="I42" i="2"/>
  <c r="H44" i="2"/>
  <c r="J46" i="2"/>
  <c r="I51" i="2"/>
  <c r="J58" i="2"/>
  <c r="I60" i="2"/>
  <c r="J14" i="2"/>
  <c r="J16" i="2"/>
  <c r="J30" i="2"/>
  <c r="I44" i="2"/>
  <c r="J51" i="2"/>
  <c r="J60" i="2"/>
  <c r="J3" i="2"/>
  <c r="G6" i="2"/>
  <c r="G8" i="2"/>
  <c r="J12" i="2"/>
  <c r="J19" i="2"/>
  <c r="G22" i="2"/>
  <c r="G24" i="2"/>
  <c r="J28" i="2"/>
  <c r="J35" i="2"/>
  <c r="G38" i="2"/>
  <c r="H47" i="2"/>
  <c r="J49" i="2"/>
  <c r="I54" i="2"/>
  <c r="H6" i="2"/>
  <c r="H8" i="2"/>
  <c r="H22" i="2"/>
  <c r="H24" i="2"/>
  <c r="I38" i="2"/>
  <c r="J47" i="2"/>
  <c r="J54" i="2"/>
  <c r="I59" i="2"/>
  <c r="J61" i="2"/>
  <c r="G4" i="2"/>
  <c r="H11" i="2"/>
  <c r="J13" i="2"/>
  <c r="G20" i="2"/>
  <c r="C12" i="1"/>
  <c r="I9" i="2"/>
  <c r="I17" i="2"/>
  <c r="I25" i="2"/>
  <c r="I33" i="2"/>
  <c r="I41" i="2"/>
  <c r="I49" i="2"/>
  <c r="H54" i="2"/>
  <c r="I57" i="2"/>
  <c r="G5" i="2"/>
  <c r="G13" i="2"/>
  <c r="G21" i="2"/>
  <c r="G29" i="2"/>
  <c r="G37" i="2"/>
  <c r="G45" i="2"/>
  <c r="G53" i="2"/>
  <c r="G61" i="2"/>
  <c r="F66" i="2"/>
  <c r="G2" i="2"/>
  <c r="H5" i="2"/>
  <c r="G10" i="2"/>
  <c r="H13" i="2"/>
  <c r="G18" i="2"/>
  <c r="H21" i="2"/>
  <c r="G26" i="2"/>
  <c r="H29" i="2"/>
  <c r="G34" i="2"/>
  <c r="H37" i="2"/>
  <c r="G42" i="2"/>
  <c r="H45" i="2"/>
  <c r="G50" i="2"/>
  <c r="H53" i="2"/>
  <c r="G58" i="2"/>
  <c r="H61" i="2"/>
  <c r="G7" i="2"/>
  <c r="G15" i="2"/>
  <c r="G23" i="2"/>
  <c r="G31" i="2"/>
  <c r="G39" i="2"/>
  <c r="G47" i="2"/>
  <c r="G55" i="2"/>
  <c r="G63" i="2"/>
  <c r="G9" i="2"/>
  <c r="G17" i="2"/>
  <c r="G25" i="2"/>
  <c r="G33" i="2"/>
  <c r="G41" i="2"/>
  <c r="G49" i="2"/>
  <c r="G57" i="2"/>
  <c r="J66" i="2" l="1"/>
  <c r="H66" i="2"/>
  <c r="I66" i="2"/>
  <c r="G66" i="2"/>
  <c r="K66" i="2" l="1"/>
  <c r="I7" i="1" s="1"/>
</calcChain>
</file>

<file path=xl/sharedStrings.xml><?xml version="1.0" encoding="utf-8"?>
<sst xmlns="http://schemas.openxmlformats.org/spreadsheetml/2006/main" count="153" uniqueCount="88">
  <si>
    <t xml:space="preserve">Cancer, Cardiovascular and Chronic Pulmonary Disease (CCPD) Grants Program </t>
  </si>
  <si>
    <t>CCPD Disease Disparity County Index Ranking - Score Calculator</t>
  </si>
  <si>
    <r>
      <rPr>
        <b/>
        <sz val="11"/>
        <color theme="1"/>
        <rFont val="Trebuchet MS"/>
      </rPr>
      <t xml:space="preserve">Step 1: </t>
    </r>
    <r>
      <rPr>
        <sz val="11"/>
        <color theme="1"/>
        <rFont val="Trebuchet MS"/>
      </rPr>
      <t>Enter the percentage of work of the proposed project targeting each disease category. The values entered must add to 100.</t>
    </r>
  </si>
  <si>
    <r>
      <rPr>
        <b/>
        <sz val="11"/>
        <color theme="1"/>
        <rFont val="Trebuchet MS"/>
      </rPr>
      <t>Step 2:</t>
    </r>
    <r>
      <rPr>
        <sz val="11"/>
        <color theme="1"/>
        <rFont val="Trebuchet MS"/>
      </rPr>
      <t xml:space="preserve"> Enter a "1" for each county that will be served by the proposed project.</t>
    </r>
  </si>
  <si>
    <r>
      <rPr>
        <b/>
        <sz val="11"/>
        <color theme="1"/>
        <rFont val="Trebuchet MS"/>
      </rPr>
      <t>Step 3:</t>
    </r>
    <r>
      <rPr>
        <sz val="11"/>
        <color theme="1"/>
        <rFont val="Trebuchet MS"/>
      </rPr>
      <t xml:space="preserve"> Review the calcuated CCPD Disease Disparity Index Score. This is the number of points the application will receive out of 10 possible points.</t>
    </r>
  </si>
  <si>
    <t>Disease Category</t>
  </si>
  <si>
    <t>Percent</t>
  </si>
  <si>
    <t>County</t>
  </si>
  <si>
    <t>Selection</t>
  </si>
  <si>
    <t>CCPD Disease Disparity Index Score:</t>
  </si>
  <si>
    <t>Cancer</t>
  </si>
  <si>
    <t>Adams</t>
  </si>
  <si>
    <t>Cardiovascular disease</t>
  </si>
  <si>
    <t>Alamosa</t>
  </si>
  <si>
    <t>Pulmonary disease</t>
  </si>
  <si>
    <t>Arapahoe</t>
  </si>
  <si>
    <t>Healthy eating and active living (HEAL)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</si>
  <si>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</si>
  <si>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</si>
  <si>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</si>
  <si>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</si>
  <si>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</si>
  <si>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</si>
  <si>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</si>
  <si>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</si>
  <si>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</si>
  <si>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</si>
  <si>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</si>
  <si>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</si>
  <si>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</si>
  <si>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</si>
  <si>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</si>
  <si>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</si>
  <si>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</si>
  <si>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</si>
  <si>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</si>
  <si>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</si>
  <si>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</si>
  <si>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</si>
  <si>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</si>
  <si>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</si>
  <si>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</si>
  <si>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</si>
  <si>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</si>
  <si>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</si>
  <si>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</si>
  <si>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</si>
  <si>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</si>
  <si>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</si>
  <si>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</si>
  <si>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</si>
  <si>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</si>
  <si>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</si>
  <si>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</si>
  <si>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</si>
  <si>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</si>
  <si>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</si>
  <si>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</si>
  <si>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</si>
  <si>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</si>
  <si>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</si>
  <si>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</si>
  <si>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</si>
  <si>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</si>
  <si>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</si>
  <si>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</si>
  <si>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</si>
  <si>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</si>
  <si>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</si>
  <si>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</si>
  <si>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</si>
  <si>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</si>
  <si>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</si>
  <si>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</si>
  <si>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</si>
  <si>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</si>
  <si>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</si>
  <si>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</si>
  <si>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CancerRank</t>
  </si>
  <si>
    <t>CVDRANK</t>
  </si>
  <si>
    <t>PulmonaryRank</t>
  </si>
  <si>
    <t>HEALRank</t>
  </si>
  <si>
    <t>CountySelection</t>
  </si>
  <si>
    <t>CancerAvg</t>
  </si>
  <si>
    <t>CVDAvg</t>
  </si>
  <si>
    <t>PulmonaryAvg</t>
  </si>
  <si>
    <t>HEALAvg</t>
  </si>
  <si>
    <t>CCPD RFA #40802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</si>
</sst>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>
    <font>
      <sz val="11"/>
      <color theme="1"/>
      <name val="Calibri"/>
      <scheme val="minor"/>
    </font>
    <font>
      <sz val="14"/>
      <color theme="1"/>
      <name val="Trebuchet MS"/>
    </font>
    <font>
      <b/>
      <sz val="14"/>
      <color theme="1"/>
      <name val="Trebuchet MS"/>
    </font>
    <font>
      <sz val="12"/>
      <color theme="1"/>
      <name val="Trebuchet MS"/>
    </font>
    <font>
      <sz val="11"/>
      <color theme="1"/>
      <name val="Trebuchet MS"/>
    </font>
    <font>
      <sz val="11"/>
      <name val="Calibri"/>
    </font>
    <font>
      <b/>
      <sz val="11"/>
      <color theme="1"/>
      <name val="Trebuchet MS"/>
    </font>
    <font>
      <i/>
      <sz val="11"/>
      <color theme="1"/>
      <name val="Trebuchet MS"/>
    </font>
    <font>
      <sz val="10"/>
      <color theme="1"/>
      <name val="Trebuchet MS"/>
    </font>
    <font>
      <sz val="11"/>
      <color theme="1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</font>
    <font>
      <sz val="11"/>
      <color rgb="FF222222"/>
      <name val="Calibri"/>
    </font>
  </fonts>
  <fills count="3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top"/>
    </xf>
    <xf numFmtId="0" fontId="4" fillId="2" borderId="5" xfId="0" applyFont="1" applyFill="1" applyBorder="1"/>
    <xf numFmtId="0" fontId="4" fillId="2" borderId="6" xfId="0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 applyAlignment="1"/>
    <xf numFmtId="0" fontId="11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0" fontId="4" fillId="0" borderId="1" xfId="0" applyFont="1" applyBorder="1" applyAlignment="1">
      <alignment horizontal="left" vertical="top" wrapText="1"/>
    </xf>
    <xf numFmtId="0" fontId="5" fillId="0" borderId="2" xfId="0" applyFont="1" applyBorder="1"/>
    <xf numFmtId="0" fontId="4" fillId="0" borderId="3" xfId="0" applyFont="1" applyBorder="1" applyAlignment="1">
      <alignment horizontal="left" vertical="top" wrapText="1"/>
    </xf>
    <xf numFmtId="0" fontId="5" fillId="0" borderId="4" xfId="0" applyFont="1" applyBorder="1"/>
  </cellXfs>
  <cellStyles count="1">
    <cellStyle name="Normal" xfId="0" builtinId="0"/>
  </cellStyles>
  <dxfs count="1">
    <dxf>
      <fill>
        <patternFill patternType="solid">
          <fgColor theme="5"/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showGridLines="0" tabSelected="1" workbookViewId="0">
      <selection activeCell="C8" sqref="C8"/>
    </sheetView>
  </sheetViews>
  <sheetFormatPr defaultColWidth="14.42578125" defaultRowHeight="15" customHeight="1"/>
  <cols>
    <col min="1" max="1" width="3.140625" customWidth="1"/>
    <col min="2" max="2" width="38.7109375" customWidth="1"/>
    <col min="3" max="3" width="23.140625" customWidth="1"/>
    <col min="4" max="4" width="5.7109375" customWidth="1"/>
    <col min="5" max="5" width="17" customWidth="1"/>
    <col min="6" max="6" width="10.85546875" customWidth="1"/>
    <col min="7" max="7" width="5.7109375" customWidth="1"/>
    <col min="8" max="8" width="42.7109375" customWidth="1"/>
    <col min="9" max="9" width="22.42578125" customWidth="1"/>
    <col min="10" max="26" width="9.140625" customWidth="1"/>
  </cols>
  <sheetData>
    <row r="1" spans="1:26" ht="15.7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"/>
      <c r="B2" s="1" t="s">
        <v>87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>
      <c r="A4" s="1"/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57.75" customHeight="1">
      <c r="A6" s="4"/>
      <c r="B6" s="21" t="s">
        <v>2</v>
      </c>
      <c r="C6" s="22"/>
      <c r="D6" s="5"/>
      <c r="E6" s="21" t="s">
        <v>3</v>
      </c>
      <c r="F6" s="22"/>
      <c r="G6" s="5"/>
      <c r="H6" s="23" t="s">
        <v>4</v>
      </c>
      <c r="I6" s="2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4"/>
      <c r="B7" s="6" t="s">
        <v>5</v>
      </c>
      <c r="C7" s="7" t="s">
        <v>6</v>
      </c>
      <c r="D7" s="4"/>
      <c r="E7" s="6" t="s">
        <v>7</v>
      </c>
      <c r="F7" s="7" t="s">
        <v>8</v>
      </c>
      <c r="G7" s="4"/>
      <c r="H7" s="6" t="s">
        <v>9</v>
      </c>
      <c r="I7" s="8" t="str">
        <f>IF(AND(SumPercent=100,countyn&gt;0), Score, "Complete Steps 1-2.")</f>
        <v>Complete Steps 1-2.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4"/>
      <c r="B8" s="9" t="s">
        <v>10</v>
      </c>
      <c r="C8" s="10"/>
      <c r="D8" s="4"/>
      <c r="E8" s="9" t="s">
        <v>11</v>
      </c>
      <c r="F8" s="1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4"/>
      <c r="B9" s="9" t="s">
        <v>12</v>
      </c>
      <c r="C9" s="10"/>
      <c r="D9" s="4"/>
      <c r="E9" s="9" t="s">
        <v>13</v>
      </c>
      <c r="F9" s="10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4"/>
      <c r="B10" s="9" t="s">
        <v>14</v>
      </c>
      <c r="C10" s="10"/>
      <c r="D10" s="4"/>
      <c r="E10" s="9" t="s">
        <v>15</v>
      </c>
      <c r="F10" s="1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4"/>
      <c r="B11" s="12" t="s">
        <v>16</v>
      </c>
      <c r="C11" s="11"/>
      <c r="D11" s="4"/>
      <c r="E11" s="9" t="s">
        <v>17</v>
      </c>
      <c r="F11" s="1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4"/>
      <c r="B12" s="13"/>
      <c r="C12" s="14" t="str">
        <f>IF(SumPercent&lt;&gt;100, "Total must sum to 100", "")</f>
        <v>Total must sum to 100</v>
      </c>
      <c r="D12" s="4"/>
      <c r="E12" s="9" t="s">
        <v>18</v>
      </c>
      <c r="F12" s="10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4"/>
      <c r="B13" s="4"/>
      <c r="C13" s="4"/>
      <c r="D13" s="4"/>
      <c r="E13" s="9" t="s">
        <v>19</v>
      </c>
      <c r="F13" s="1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4"/>
      <c r="B14" s="4"/>
      <c r="C14" s="4"/>
      <c r="D14" s="4"/>
      <c r="E14" s="9" t="s">
        <v>20</v>
      </c>
      <c r="F14" s="10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4"/>
      <c r="B15" s="4"/>
      <c r="C15" s="4"/>
      <c r="D15" s="4"/>
      <c r="E15" s="9" t="s">
        <v>21</v>
      </c>
      <c r="F15" s="1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4"/>
      <c r="B16" s="4"/>
      <c r="C16" s="4"/>
      <c r="D16" s="4"/>
      <c r="E16" s="9" t="s">
        <v>22</v>
      </c>
      <c r="F16" s="1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4"/>
      <c r="B17" s="4"/>
      <c r="C17" s="4"/>
      <c r="D17" s="4"/>
      <c r="E17" s="9" t="s">
        <v>23</v>
      </c>
      <c r="F17" s="1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4"/>
      <c r="B18" s="4"/>
      <c r="C18" s="4"/>
      <c r="D18" s="4"/>
      <c r="E18" s="9" t="s">
        <v>24</v>
      </c>
      <c r="F18" s="1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4"/>
      <c r="B19" s="4"/>
      <c r="C19" s="4"/>
      <c r="D19" s="4"/>
      <c r="E19" s="9" t="s">
        <v>25</v>
      </c>
      <c r="F19" s="1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4"/>
      <c r="B20" s="4"/>
      <c r="C20" s="4"/>
      <c r="D20" s="4"/>
      <c r="E20" s="9" t="s">
        <v>26</v>
      </c>
      <c r="F20" s="1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/>
      <c r="B21" s="4"/>
      <c r="C21" s="4"/>
      <c r="D21" s="4"/>
      <c r="E21" s="9" t="s">
        <v>27</v>
      </c>
      <c r="F21" s="1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4"/>
      <c r="B22" s="4"/>
      <c r="C22" s="4"/>
      <c r="D22" s="4"/>
      <c r="E22" s="9" t="s">
        <v>28</v>
      </c>
      <c r="F22" s="1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4"/>
      <c r="C23" s="4"/>
      <c r="D23" s="4"/>
      <c r="E23" s="9" t="s">
        <v>29</v>
      </c>
      <c r="F23" s="1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4"/>
      <c r="B24" s="4"/>
      <c r="C24" s="4"/>
      <c r="D24" s="4"/>
      <c r="E24" s="9" t="s">
        <v>30</v>
      </c>
      <c r="F24" s="1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4"/>
      <c r="C25" s="4"/>
      <c r="D25" s="4"/>
      <c r="E25" s="9" t="s">
        <v>31</v>
      </c>
      <c r="F25" s="1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4"/>
      <c r="C26" s="4"/>
      <c r="D26" s="4"/>
      <c r="E26" s="9" t="s">
        <v>32</v>
      </c>
      <c r="F26" s="1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4"/>
      <c r="C27" s="4"/>
      <c r="D27" s="4"/>
      <c r="E27" s="9" t="s">
        <v>33</v>
      </c>
      <c r="F27" s="1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4"/>
      <c r="D28" s="4"/>
      <c r="E28" s="9" t="s">
        <v>34</v>
      </c>
      <c r="F28" s="1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/>
      <c r="C29" s="4"/>
      <c r="D29" s="4"/>
      <c r="E29" s="9" t="s">
        <v>35</v>
      </c>
      <c r="F29" s="1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4"/>
      <c r="D30" s="4"/>
      <c r="E30" s="9" t="s">
        <v>36</v>
      </c>
      <c r="F30" s="1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4"/>
      <c r="D31" s="4"/>
      <c r="E31" s="9" t="s">
        <v>37</v>
      </c>
      <c r="F31" s="1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4"/>
      <c r="D32" s="4"/>
      <c r="E32" s="9" t="s">
        <v>38</v>
      </c>
      <c r="F32" s="1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9" t="s">
        <v>39</v>
      </c>
      <c r="F33" s="1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9" t="s">
        <v>40</v>
      </c>
      <c r="F34" s="1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9" t="s">
        <v>41</v>
      </c>
      <c r="F35" s="1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9" t="s">
        <v>42</v>
      </c>
      <c r="F36" s="11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9" t="s">
        <v>43</v>
      </c>
      <c r="F37" s="11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9" t="s">
        <v>44</v>
      </c>
      <c r="F38" s="11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9" t="s">
        <v>45</v>
      </c>
      <c r="F39" s="11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9" t="s">
        <v>46</v>
      </c>
      <c r="F40" s="11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9" t="s">
        <v>47</v>
      </c>
      <c r="F41" s="11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9" t="s">
        <v>48</v>
      </c>
      <c r="F42" s="11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9" t="s">
        <v>49</v>
      </c>
      <c r="F43" s="1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9" t="s">
        <v>50</v>
      </c>
      <c r="F44" s="11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9" t="s">
        <v>51</v>
      </c>
      <c r="F45" s="11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9" t="s">
        <v>52</v>
      </c>
      <c r="F46" s="11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9" t="s">
        <v>53</v>
      </c>
      <c r="F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9" t="s">
        <v>54</v>
      </c>
      <c r="F48" s="1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9" t="s">
        <v>55</v>
      </c>
      <c r="F49" s="1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9" t="s">
        <v>56</v>
      </c>
      <c r="F50" s="1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9" t="s">
        <v>57</v>
      </c>
      <c r="F51" s="1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9" t="s">
        <v>58</v>
      </c>
      <c r="F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9" t="s">
        <v>59</v>
      </c>
      <c r="F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9" t="s">
        <v>60</v>
      </c>
      <c r="F54" s="11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9" t="s">
        <v>61</v>
      </c>
      <c r="F55" s="11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9" t="s">
        <v>62</v>
      </c>
      <c r="F56" s="11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9" t="s">
        <v>63</v>
      </c>
      <c r="F57" s="11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9" t="s">
        <v>64</v>
      </c>
      <c r="F58" s="11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9" t="s">
        <v>65</v>
      </c>
      <c r="F59" s="1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9" t="s">
        <v>66</v>
      </c>
      <c r="F60" s="11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9" t="s">
        <v>67</v>
      </c>
      <c r="F61" s="11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9" t="s">
        <v>68</v>
      </c>
      <c r="F62" s="11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9" t="s">
        <v>69</v>
      </c>
      <c r="F63" s="11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9" t="s">
        <v>70</v>
      </c>
      <c r="F64" s="11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9" t="s">
        <v>71</v>
      </c>
      <c r="F65" s="11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9" t="s">
        <v>72</v>
      </c>
      <c r="F66" s="11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9" t="s">
        <v>73</v>
      </c>
      <c r="F67" s="1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9" t="s">
        <v>74</v>
      </c>
      <c r="F68" s="11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9" t="s">
        <v>75</v>
      </c>
      <c r="F69" s="11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9" t="s">
        <v>76</v>
      </c>
      <c r="F70" s="11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12" t="s">
        <v>77</v>
      </c>
      <c r="F71" s="11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3">
    <mergeCell ref="B6:C6"/>
    <mergeCell ref="E6:F6"/>
    <mergeCell ref="H6:I6"/>
  </mergeCells>
  <conditionalFormatting sqref="C12">
    <cfRule type="cellIs" dxfId="0" priority="1" operator="equal">
      <formula>"Total must sum to 100"</formula>
    </cfRule>
  </conditionalFormatting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1" width="11.140625" customWidth="1"/>
    <col min="2" max="2" width="11.7109375" customWidth="1"/>
    <col min="3" max="3" width="9.5703125" customWidth="1"/>
    <col min="4" max="4" width="15" customWidth="1"/>
    <col min="5" max="5" width="10.5703125" customWidth="1"/>
    <col min="6" max="6" width="15.7109375" customWidth="1"/>
    <col min="7" max="7" width="10.28515625" customWidth="1"/>
    <col min="8" max="8" width="8.7109375" customWidth="1"/>
    <col min="9" max="9" width="14" customWidth="1"/>
    <col min="10" max="26" width="8.7109375" customWidth="1"/>
  </cols>
  <sheetData>
    <row r="1" spans="1:12" ht="14.25" customHeight="1">
      <c r="A1" s="16" t="s">
        <v>7</v>
      </c>
      <c r="B1" s="17" t="s">
        <v>78</v>
      </c>
      <c r="C1" s="17" t="s">
        <v>79</v>
      </c>
      <c r="D1" s="17" t="s">
        <v>80</v>
      </c>
      <c r="E1" s="17" t="s">
        <v>81</v>
      </c>
      <c r="F1" s="16" t="s">
        <v>82</v>
      </c>
      <c r="G1" s="16" t="s">
        <v>83</v>
      </c>
      <c r="H1" s="16" t="s">
        <v>84</v>
      </c>
      <c r="I1" s="16" t="s">
        <v>85</v>
      </c>
      <c r="J1" s="16" t="s">
        <v>86</v>
      </c>
      <c r="L1" s="16">
        <f>Cancer+CVD+Pulmonary+HEAL</f>
        <v>0</v>
      </c>
    </row>
    <row r="2" spans="1:12" ht="14.25" customHeight="1">
      <c r="A2" s="16" t="s">
        <v>11</v>
      </c>
      <c r="B2" s="18">
        <v>56</v>
      </c>
      <c r="C2" s="18">
        <v>52</v>
      </c>
      <c r="D2" s="18">
        <v>57</v>
      </c>
      <c r="E2" s="18">
        <v>49</v>
      </c>
      <c r="F2" s="19">
        <f>Adams</f>
        <v>0</v>
      </c>
      <c r="G2" s="16" t="b">
        <f t="shared" ref="G2:G33" si="0">IF(Cancer&gt;0,IF(F2=1,B2," "))</f>
        <v>0</v>
      </c>
      <c r="H2" s="16" t="b">
        <f t="shared" ref="H2:H33" si="1">IF(CVD&gt;0,IF(F2=1,C2," "))</f>
        <v>0</v>
      </c>
      <c r="I2" s="16" t="str">
        <f t="shared" ref="I2:I33" si="2">IF(Pulmonary&gt;0,IF(F2=1,D2,""),"")</f>
        <v/>
      </c>
      <c r="J2" s="16" t="str">
        <f t="shared" ref="J2:J33" si="3">IF(HEAL&gt;0,IF(F2=1,E2," "),"")</f>
        <v/>
      </c>
    </row>
    <row r="3" spans="1:12" ht="14.25" customHeight="1">
      <c r="A3" s="16" t="s">
        <v>13</v>
      </c>
      <c r="B3" s="18">
        <v>53</v>
      </c>
      <c r="C3" s="18">
        <v>51</v>
      </c>
      <c r="D3" s="18">
        <v>53</v>
      </c>
      <c r="E3" s="18">
        <v>57</v>
      </c>
      <c r="F3" s="19">
        <f>Alamosa</f>
        <v>0</v>
      </c>
      <c r="G3" s="16" t="b">
        <f t="shared" si="0"/>
        <v>0</v>
      </c>
      <c r="H3" s="16" t="b">
        <f t="shared" si="1"/>
        <v>0</v>
      </c>
      <c r="I3" s="16" t="str">
        <f t="shared" si="2"/>
        <v/>
      </c>
      <c r="J3" s="16" t="str">
        <f t="shared" si="3"/>
        <v/>
      </c>
    </row>
    <row r="4" spans="1:12" ht="14.25" customHeight="1">
      <c r="A4" s="16" t="s">
        <v>15</v>
      </c>
      <c r="B4" s="18">
        <v>24</v>
      </c>
      <c r="C4" s="18">
        <v>19</v>
      </c>
      <c r="D4" s="18">
        <v>26</v>
      </c>
      <c r="E4" s="18">
        <v>21</v>
      </c>
      <c r="F4" s="19">
        <f>Arapahoe</f>
        <v>0</v>
      </c>
      <c r="G4" s="16" t="b">
        <f t="shared" si="0"/>
        <v>0</v>
      </c>
      <c r="H4" s="16" t="b">
        <f t="shared" si="1"/>
        <v>0</v>
      </c>
      <c r="I4" s="16" t="str">
        <f t="shared" si="2"/>
        <v/>
      </c>
      <c r="J4" s="16" t="str">
        <f t="shared" si="3"/>
        <v/>
      </c>
    </row>
    <row r="5" spans="1:12" ht="14.25" customHeight="1">
      <c r="A5" s="16" t="s">
        <v>17</v>
      </c>
      <c r="B5" s="18">
        <v>22</v>
      </c>
      <c r="C5" s="18">
        <v>24</v>
      </c>
      <c r="D5" s="18">
        <v>21</v>
      </c>
      <c r="E5" s="18">
        <v>22</v>
      </c>
      <c r="F5" s="19">
        <f>Archuleta</f>
        <v>0</v>
      </c>
      <c r="G5" s="16" t="b">
        <f t="shared" si="0"/>
        <v>0</v>
      </c>
      <c r="H5" s="16" t="b">
        <f t="shared" si="1"/>
        <v>0</v>
      </c>
      <c r="I5" s="16" t="str">
        <f t="shared" si="2"/>
        <v/>
      </c>
      <c r="J5" s="16" t="str">
        <f t="shared" si="3"/>
        <v/>
      </c>
    </row>
    <row r="6" spans="1:12" ht="14.25" customHeight="1">
      <c r="A6" s="16" t="s">
        <v>18</v>
      </c>
      <c r="B6" s="18">
        <v>34</v>
      </c>
      <c r="C6" s="18">
        <v>48</v>
      </c>
      <c r="D6" s="18">
        <v>46</v>
      </c>
      <c r="E6" s="18">
        <v>46</v>
      </c>
      <c r="F6" s="19">
        <f>Baca</f>
        <v>0</v>
      </c>
      <c r="G6" s="16" t="b">
        <f t="shared" si="0"/>
        <v>0</v>
      </c>
      <c r="H6" s="16" t="b">
        <f t="shared" si="1"/>
        <v>0</v>
      </c>
      <c r="I6" s="16" t="str">
        <f t="shared" si="2"/>
        <v/>
      </c>
      <c r="J6" s="16" t="str">
        <f t="shared" si="3"/>
        <v/>
      </c>
    </row>
    <row r="7" spans="1:12" ht="14.25" customHeight="1">
      <c r="A7" s="16" t="s">
        <v>19</v>
      </c>
      <c r="B7" s="18">
        <v>60</v>
      </c>
      <c r="C7" s="18">
        <v>60</v>
      </c>
      <c r="D7" s="18">
        <v>62</v>
      </c>
      <c r="E7" s="18">
        <v>61</v>
      </c>
      <c r="F7" s="19">
        <f>Bent</f>
        <v>0</v>
      </c>
      <c r="G7" s="16" t="b">
        <f t="shared" si="0"/>
        <v>0</v>
      </c>
      <c r="H7" s="16" t="b">
        <f t="shared" si="1"/>
        <v>0</v>
      </c>
      <c r="I7" s="16" t="str">
        <f t="shared" si="2"/>
        <v/>
      </c>
      <c r="J7" s="16" t="str">
        <f t="shared" si="3"/>
        <v/>
      </c>
    </row>
    <row r="8" spans="1:12" ht="14.25" customHeight="1">
      <c r="A8" s="16" t="s">
        <v>20</v>
      </c>
      <c r="B8" s="18">
        <v>7</v>
      </c>
      <c r="C8" s="18">
        <v>5</v>
      </c>
      <c r="D8" s="18">
        <v>6</v>
      </c>
      <c r="E8" s="18">
        <v>4</v>
      </c>
      <c r="F8" s="19">
        <f>Boulder</f>
        <v>0</v>
      </c>
      <c r="G8" s="16" t="b">
        <f t="shared" si="0"/>
        <v>0</v>
      </c>
      <c r="H8" s="16" t="b">
        <f t="shared" si="1"/>
        <v>0</v>
      </c>
      <c r="I8" s="16" t="str">
        <f t="shared" si="2"/>
        <v/>
      </c>
      <c r="J8" s="16" t="str">
        <f t="shared" si="3"/>
        <v/>
      </c>
    </row>
    <row r="9" spans="1:12" ht="14.25" customHeight="1">
      <c r="A9" s="16" t="s">
        <v>21</v>
      </c>
      <c r="B9" s="18">
        <v>2</v>
      </c>
      <c r="C9" s="18">
        <v>2</v>
      </c>
      <c r="D9" s="18">
        <v>2</v>
      </c>
      <c r="E9" s="18">
        <v>2</v>
      </c>
      <c r="F9" s="19">
        <f>Broomfield</f>
        <v>0</v>
      </c>
      <c r="G9" s="16" t="b">
        <f t="shared" si="0"/>
        <v>0</v>
      </c>
      <c r="H9" s="16" t="b">
        <f t="shared" si="1"/>
        <v>0</v>
      </c>
      <c r="I9" s="16" t="str">
        <f t="shared" si="2"/>
        <v/>
      </c>
      <c r="J9" s="16" t="str">
        <f t="shared" si="3"/>
        <v/>
      </c>
    </row>
    <row r="10" spans="1:12" ht="14.25" customHeight="1">
      <c r="A10" s="16" t="s">
        <v>22</v>
      </c>
      <c r="B10" s="18">
        <v>11</v>
      </c>
      <c r="C10" s="18">
        <v>14</v>
      </c>
      <c r="D10" s="18">
        <v>10</v>
      </c>
      <c r="E10" s="18">
        <v>13</v>
      </c>
      <c r="F10" s="19">
        <f>Chaffee</f>
        <v>0</v>
      </c>
      <c r="G10" s="16" t="b">
        <f t="shared" si="0"/>
        <v>0</v>
      </c>
      <c r="H10" s="16" t="b">
        <f t="shared" si="1"/>
        <v>0</v>
      </c>
      <c r="I10" s="16" t="str">
        <f t="shared" si="2"/>
        <v/>
      </c>
      <c r="J10" s="16" t="str">
        <f t="shared" si="3"/>
        <v/>
      </c>
    </row>
    <row r="11" spans="1:12" ht="14.25" customHeight="1">
      <c r="A11" s="16" t="s">
        <v>23</v>
      </c>
      <c r="B11" s="18">
        <v>20</v>
      </c>
      <c r="C11" s="18">
        <v>32</v>
      </c>
      <c r="D11" s="18">
        <v>18</v>
      </c>
      <c r="E11" s="18">
        <v>27</v>
      </c>
      <c r="F11" s="19">
        <f>Cheyenne</f>
        <v>0</v>
      </c>
      <c r="G11" s="16" t="b">
        <f t="shared" si="0"/>
        <v>0</v>
      </c>
      <c r="H11" s="16" t="b">
        <f t="shared" si="1"/>
        <v>0</v>
      </c>
      <c r="I11" s="16" t="str">
        <f t="shared" si="2"/>
        <v/>
      </c>
      <c r="J11" s="16" t="str">
        <f t="shared" si="3"/>
        <v/>
      </c>
    </row>
    <row r="12" spans="1:12" ht="14.25" customHeight="1">
      <c r="A12" s="16" t="s">
        <v>24</v>
      </c>
      <c r="B12" s="18">
        <v>10</v>
      </c>
      <c r="C12" s="18">
        <v>17</v>
      </c>
      <c r="D12" s="18">
        <v>17</v>
      </c>
      <c r="E12" s="18">
        <v>10</v>
      </c>
      <c r="F12" s="19">
        <f>Clear_Creek</f>
        <v>0</v>
      </c>
      <c r="G12" s="16" t="b">
        <f t="shared" si="0"/>
        <v>0</v>
      </c>
      <c r="H12" s="16" t="b">
        <f t="shared" si="1"/>
        <v>0</v>
      </c>
      <c r="I12" s="16" t="str">
        <f t="shared" si="2"/>
        <v/>
      </c>
      <c r="J12" s="16" t="str">
        <f t="shared" si="3"/>
        <v/>
      </c>
    </row>
    <row r="13" spans="1:12" ht="14.25" customHeight="1">
      <c r="A13" s="16" t="s">
        <v>25</v>
      </c>
      <c r="B13" s="18">
        <v>29</v>
      </c>
      <c r="C13" s="18">
        <v>42</v>
      </c>
      <c r="D13" s="18">
        <v>43</v>
      </c>
      <c r="E13" s="18">
        <v>48</v>
      </c>
      <c r="F13" s="19">
        <f>Conejos</f>
        <v>0</v>
      </c>
      <c r="G13" s="16" t="b">
        <f t="shared" si="0"/>
        <v>0</v>
      </c>
      <c r="H13" s="16" t="b">
        <f t="shared" si="1"/>
        <v>0</v>
      </c>
      <c r="I13" s="16" t="str">
        <f t="shared" si="2"/>
        <v/>
      </c>
      <c r="J13" s="16" t="str">
        <f t="shared" si="3"/>
        <v/>
      </c>
    </row>
    <row r="14" spans="1:12" ht="14.25" customHeight="1">
      <c r="A14" s="16" t="s">
        <v>26</v>
      </c>
      <c r="B14" s="18">
        <v>63</v>
      </c>
      <c r="C14" s="18">
        <v>63</v>
      </c>
      <c r="D14" s="18">
        <v>60</v>
      </c>
      <c r="E14" s="18">
        <v>63</v>
      </c>
      <c r="F14" s="19">
        <f>Costilla</f>
        <v>0</v>
      </c>
      <c r="G14" s="16" t="b">
        <f t="shared" si="0"/>
        <v>0</v>
      </c>
      <c r="H14" s="16" t="b">
        <f t="shared" si="1"/>
        <v>0</v>
      </c>
      <c r="I14" s="16" t="str">
        <f t="shared" si="2"/>
        <v/>
      </c>
      <c r="J14" s="16" t="str">
        <f t="shared" si="3"/>
        <v/>
      </c>
    </row>
    <row r="15" spans="1:12" ht="14.25" customHeight="1">
      <c r="A15" s="16" t="s">
        <v>27</v>
      </c>
      <c r="B15" s="18">
        <v>54</v>
      </c>
      <c r="C15" s="18">
        <v>59</v>
      </c>
      <c r="D15" s="18">
        <v>59</v>
      </c>
      <c r="E15" s="18">
        <v>56</v>
      </c>
      <c r="F15" s="19">
        <f>Crowley</f>
        <v>0</v>
      </c>
      <c r="G15" s="16" t="b">
        <f t="shared" si="0"/>
        <v>0</v>
      </c>
      <c r="H15" s="16" t="b">
        <f t="shared" si="1"/>
        <v>0</v>
      </c>
      <c r="I15" s="16" t="str">
        <f t="shared" si="2"/>
        <v/>
      </c>
      <c r="J15" s="16" t="str">
        <f t="shared" si="3"/>
        <v/>
      </c>
    </row>
    <row r="16" spans="1:12" ht="14.25" customHeight="1">
      <c r="A16" s="16" t="s">
        <v>28</v>
      </c>
      <c r="B16" s="18">
        <v>35</v>
      </c>
      <c r="C16" s="18">
        <v>39</v>
      </c>
      <c r="D16" s="18">
        <v>31</v>
      </c>
      <c r="E16" s="18">
        <v>40</v>
      </c>
      <c r="F16" s="19">
        <f>Custer</f>
        <v>0</v>
      </c>
      <c r="G16" s="16" t="b">
        <f t="shared" si="0"/>
        <v>0</v>
      </c>
      <c r="H16" s="16" t="b">
        <f t="shared" si="1"/>
        <v>0</v>
      </c>
      <c r="I16" s="16" t="str">
        <f t="shared" si="2"/>
        <v/>
      </c>
      <c r="J16" s="16" t="str">
        <f t="shared" si="3"/>
        <v/>
      </c>
    </row>
    <row r="17" spans="1:10" ht="14.25" customHeight="1">
      <c r="A17" s="16" t="s">
        <v>29</v>
      </c>
      <c r="B17" s="18">
        <v>51</v>
      </c>
      <c r="C17" s="18">
        <v>50</v>
      </c>
      <c r="D17" s="18">
        <v>50</v>
      </c>
      <c r="E17" s="18">
        <v>47</v>
      </c>
      <c r="F17" s="19">
        <f>Delta</f>
        <v>0</v>
      </c>
      <c r="G17" s="16" t="b">
        <f t="shared" si="0"/>
        <v>0</v>
      </c>
      <c r="H17" s="16" t="b">
        <f t="shared" si="1"/>
        <v>0</v>
      </c>
      <c r="I17" s="16" t="str">
        <f t="shared" si="2"/>
        <v/>
      </c>
      <c r="J17" s="16" t="str">
        <f t="shared" si="3"/>
        <v/>
      </c>
    </row>
    <row r="18" spans="1:10" ht="14.25" customHeight="1">
      <c r="A18" s="16" t="s">
        <v>30</v>
      </c>
      <c r="B18" s="18">
        <v>52</v>
      </c>
      <c r="C18" s="18">
        <v>44</v>
      </c>
      <c r="D18" s="18">
        <v>49</v>
      </c>
      <c r="E18" s="18">
        <v>43</v>
      </c>
      <c r="F18" s="16">
        <f>Denver</f>
        <v>0</v>
      </c>
      <c r="G18" s="16" t="b">
        <f t="shared" si="0"/>
        <v>0</v>
      </c>
      <c r="H18" s="16" t="b">
        <f t="shared" si="1"/>
        <v>0</v>
      </c>
      <c r="I18" s="16" t="str">
        <f t="shared" si="2"/>
        <v/>
      </c>
      <c r="J18" s="16" t="str">
        <f t="shared" si="3"/>
        <v/>
      </c>
    </row>
    <row r="19" spans="1:10" ht="14.25" customHeight="1">
      <c r="A19" s="16" t="s">
        <v>31</v>
      </c>
      <c r="B19" s="18">
        <v>26</v>
      </c>
      <c r="C19" s="18">
        <v>28</v>
      </c>
      <c r="D19" s="18">
        <v>22</v>
      </c>
      <c r="E19" s="18">
        <v>24</v>
      </c>
      <c r="F19" s="19">
        <f>Dolores</f>
        <v>0</v>
      </c>
      <c r="G19" s="16" t="b">
        <f t="shared" si="0"/>
        <v>0</v>
      </c>
      <c r="H19" s="16" t="b">
        <f t="shared" si="1"/>
        <v>0</v>
      </c>
      <c r="I19" s="16" t="str">
        <f t="shared" si="2"/>
        <v/>
      </c>
      <c r="J19" s="16" t="str">
        <f t="shared" si="3"/>
        <v/>
      </c>
    </row>
    <row r="20" spans="1:10" ht="14.25" customHeight="1">
      <c r="A20" s="16" t="s">
        <v>32</v>
      </c>
      <c r="B20" s="18">
        <v>1</v>
      </c>
      <c r="C20" s="18">
        <v>1</v>
      </c>
      <c r="D20" s="18">
        <v>1</v>
      </c>
      <c r="E20" s="18">
        <v>1</v>
      </c>
      <c r="F20" s="19">
        <f>Douglas</f>
        <v>0</v>
      </c>
      <c r="G20" s="16" t="b">
        <f t="shared" si="0"/>
        <v>0</v>
      </c>
      <c r="H20" s="16" t="b">
        <f t="shared" si="1"/>
        <v>0</v>
      </c>
      <c r="I20" s="16" t="str">
        <f t="shared" si="2"/>
        <v/>
      </c>
      <c r="J20" s="16" t="str">
        <f t="shared" si="3"/>
        <v/>
      </c>
    </row>
    <row r="21" spans="1:10" ht="14.25" customHeight="1">
      <c r="A21" s="16" t="s">
        <v>33</v>
      </c>
      <c r="B21" s="18">
        <v>12</v>
      </c>
      <c r="C21" s="18">
        <v>8</v>
      </c>
      <c r="D21" s="18">
        <v>7</v>
      </c>
      <c r="E21" s="18">
        <v>16</v>
      </c>
      <c r="F21" s="19">
        <f>Eagle</f>
        <v>0</v>
      </c>
      <c r="G21" s="16" t="b">
        <f t="shared" si="0"/>
        <v>0</v>
      </c>
      <c r="H21" s="16" t="b">
        <f t="shared" si="1"/>
        <v>0</v>
      </c>
      <c r="I21" s="16" t="str">
        <f t="shared" si="2"/>
        <v/>
      </c>
      <c r="J21" s="16" t="str">
        <f t="shared" si="3"/>
        <v/>
      </c>
    </row>
    <row r="22" spans="1:10" ht="14.25" customHeight="1">
      <c r="A22" s="16" t="s">
        <v>34</v>
      </c>
      <c r="B22" s="18">
        <v>39</v>
      </c>
      <c r="C22" s="18">
        <v>34</v>
      </c>
      <c r="D22" s="18">
        <v>38</v>
      </c>
      <c r="E22" s="18">
        <v>28</v>
      </c>
      <c r="F22" s="19">
        <f>El_Paso</f>
        <v>0</v>
      </c>
      <c r="G22" s="16" t="b">
        <f t="shared" si="0"/>
        <v>0</v>
      </c>
      <c r="H22" s="16" t="b">
        <f t="shared" si="1"/>
        <v>0</v>
      </c>
      <c r="I22" s="16" t="str">
        <f t="shared" si="2"/>
        <v/>
      </c>
      <c r="J22" s="16" t="str">
        <f t="shared" si="3"/>
        <v/>
      </c>
    </row>
    <row r="23" spans="1:10" ht="14.25" customHeight="1">
      <c r="A23" s="16" t="s">
        <v>35</v>
      </c>
      <c r="B23" s="18">
        <v>23</v>
      </c>
      <c r="C23" s="18">
        <v>20</v>
      </c>
      <c r="D23" s="18">
        <v>13</v>
      </c>
      <c r="E23" s="18">
        <v>18</v>
      </c>
      <c r="F23" s="19">
        <f>Elbert</f>
        <v>0</v>
      </c>
      <c r="G23" s="16" t="b">
        <f t="shared" si="0"/>
        <v>0</v>
      </c>
      <c r="H23" s="16" t="b">
        <f t="shared" si="1"/>
        <v>0</v>
      </c>
      <c r="I23" s="16" t="str">
        <f t="shared" si="2"/>
        <v/>
      </c>
      <c r="J23" s="16" t="str">
        <f t="shared" si="3"/>
        <v/>
      </c>
    </row>
    <row r="24" spans="1:10" ht="14.25" customHeight="1">
      <c r="A24" s="16" t="s">
        <v>36</v>
      </c>
      <c r="B24" s="18">
        <v>59</v>
      </c>
      <c r="C24" s="18">
        <v>55</v>
      </c>
      <c r="D24" s="18">
        <v>52</v>
      </c>
      <c r="E24" s="18">
        <v>52</v>
      </c>
      <c r="F24" s="19">
        <f>Fremont</f>
        <v>0</v>
      </c>
      <c r="G24" s="16" t="b">
        <f t="shared" si="0"/>
        <v>0</v>
      </c>
      <c r="H24" s="16" t="b">
        <f t="shared" si="1"/>
        <v>0</v>
      </c>
      <c r="I24" s="16" t="str">
        <f t="shared" si="2"/>
        <v/>
      </c>
      <c r="J24" s="16" t="str">
        <f t="shared" si="3"/>
        <v/>
      </c>
    </row>
    <row r="25" spans="1:10" ht="14.25" customHeight="1">
      <c r="A25" s="16" t="s">
        <v>37</v>
      </c>
      <c r="B25" s="18">
        <v>38</v>
      </c>
      <c r="C25" s="18">
        <v>23</v>
      </c>
      <c r="D25" s="18">
        <v>24</v>
      </c>
      <c r="E25" s="18">
        <v>31</v>
      </c>
      <c r="F25" s="19">
        <f>Garfield</f>
        <v>0</v>
      </c>
      <c r="G25" s="16" t="b">
        <f t="shared" si="0"/>
        <v>0</v>
      </c>
      <c r="H25" s="16" t="b">
        <f t="shared" si="1"/>
        <v>0</v>
      </c>
      <c r="I25" s="16" t="str">
        <f t="shared" si="2"/>
        <v/>
      </c>
      <c r="J25" s="16" t="str">
        <f t="shared" si="3"/>
        <v/>
      </c>
    </row>
    <row r="26" spans="1:10" ht="14.25" customHeight="1">
      <c r="A26" s="16" t="s">
        <v>38</v>
      </c>
      <c r="B26" s="18">
        <v>6</v>
      </c>
      <c r="C26" s="18">
        <v>15</v>
      </c>
      <c r="D26" s="18">
        <v>11</v>
      </c>
      <c r="E26" s="18">
        <v>5</v>
      </c>
      <c r="F26" s="19">
        <f>Gilpin</f>
        <v>0</v>
      </c>
      <c r="G26" s="16" t="b">
        <f t="shared" si="0"/>
        <v>0</v>
      </c>
      <c r="H26" s="16" t="b">
        <f t="shared" si="1"/>
        <v>0</v>
      </c>
      <c r="I26" s="16" t="str">
        <f t="shared" si="2"/>
        <v/>
      </c>
      <c r="J26" s="16" t="str">
        <f t="shared" si="3"/>
        <v/>
      </c>
    </row>
    <row r="27" spans="1:10" ht="14.25" customHeight="1">
      <c r="A27" s="16" t="s">
        <v>39</v>
      </c>
      <c r="B27" s="18">
        <v>16</v>
      </c>
      <c r="C27" s="18">
        <v>11</v>
      </c>
      <c r="D27" s="18">
        <v>8</v>
      </c>
      <c r="E27" s="18">
        <v>11</v>
      </c>
      <c r="F27" s="19">
        <f>Grand</f>
        <v>0</v>
      </c>
      <c r="G27" s="16" t="b">
        <f t="shared" si="0"/>
        <v>0</v>
      </c>
      <c r="H27" s="16" t="b">
        <f t="shared" si="1"/>
        <v>0</v>
      </c>
      <c r="I27" s="16" t="str">
        <f t="shared" si="2"/>
        <v/>
      </c>
      <c r="J27" s="16" t="str">
        <f t="shared" si="3"/>
        <v/>
      </c>
    </row>
    <row r="28" spans="1:10" ht="14.25" customHeight="1">
      <c r="A28" s="16" t="s">
        <v>40</v>
      </c>
      <c r="B28" s="18">
        <v>17</v>
      </c>
      <c r="C28" s="18">
        <v>7</v>
      </c>
      <c r="D28" s="18">
        <v>15</v>
      </c>
      <c r="E28" s="18">
        <v>15</v>
      </c>
      <c r="F28" s="19">
        <f>Gunnison</f>
        <v>0</v>
      </c>
      <c r="G28" s="16" t="b">
        <f t="shared" si="0"/>
        <v>0</v>
      </c>
      <c r="H28" s="16" t="b">
        <f t="shared" si="1"/>
        <v>0</v>
      </c>
      <c r="I28" s="16" t="str">
        <f t="shared" si="2"/>
        <v/>
      </c>
      <c r="J28" s="16" t="str">
        <f t="shared" si="3"/>
        <v/>
      </c>
    </row>
    <row r="29" spans="1:10" ht="14.25" customHeight="1">
      <c r="A29" s="16" t="s">
        <v>41</v>
      </c>
      <c r="B29" s="18">
        <v>36</v>
      </c>
      <c r="C29" s="18">
        <v>27</v>
      </c>
      <c r="D29" s="18">
        <v>39</v>
      </c>
      <c r="E29" s="18">
        <v>33</v>
      </c>
      <c r="F29" s="19">
        <f>Hinsdale</f>
        <v>0</v>
      </c>
      <c r="G29" s="16" t="b">
        <f t="shared" si="0"/>
        <v>0</v>
      </c>
      <c r="H29" s="16" t="b">
        <f t="shared" si="1"/>
        <v>0</v>
      </c>
      <c r="I29" s="16" t="str">
        <f t="shared" si="2"/>
        <v/>
      </c>
      <c r="J29" s="16" t="str">
        <f t="shared" si="3"/>
        <v/>
      </c>
    </row>
    <row r="30" spans="1:10" ht="14.25" customHeight="1">
      <c r="A30" s="16" t="s">
        <v>42</v>
      </c>
      <c r="B30" s="18">
        <v>46</v>
      </c>
      <c r="C30" s="18">
        <v>57</v>
      </c>
      <c r="D30" s="18">
        <v>56</v>
      </c>
      <c r="E30" s="18">
        <v>55</v>
      </c>
      <c r="F30" s="19">
        <f>Huerfano</f>
        <v>0</v>
      </c>
      <c r="G30" s="16" t="b">
        <f t="shared" si="0"/>
        <v>0</v>
      </c>
      <c r="H30" s="16" t="b">
        <f t="shared" si="1"/>
        <v>0</v>
      </c>
      <c r="I30" s="16" t="str">
        <f t="shared" si="2"/>
        <v/>
      </c>
      <c r="J30" s="16" t="str">
        <f t="shared" si="3"/>
        <v/>
      </c>
    </row>
    <row r="31" spans="1:10" ht="14.25" customHeight="1">
      <c r="A31" s="16" t="s">
        <v>43</v>
      </c>
      <c r="B31" s="18">
        <v>21</v>
      </c>
      <c r="C31" s="18">
        <v>33</v>
      </c>
      <c r="D31" s="18">
        <v>35</v>
      </c>
      <c r="E31" s="18">
        <v>25</v>
      </c>
      <c r="F31" s="19">
        <f>Jackson</f>
        <v>0</v>
      </c>
      <c r="G31" s="16" t="b">
        <f t="shared" si="0"/>
        <v>0</v>
      </c>
      <c r="H31" s="16" t="b">
        <f t="shared" si="1"/>
        <v>0</v>
      </c>
      <c r="I31" s="16" t="str">
        <f t="shared" si="2"/>
        <v/>
      </c>
      <c r="J31" s="16" t="str">
        <f t="shared" si="3"/>
        <v/>
      </c>
    </row>
    <row r="32" spans="1:10" ht="14.25" customHeight="1">
      <c r="A32" s="16" t="s">
        <v>44</v>
      </c>
      <c r="B32" s="18">
        <v>19</v>
      </c>
      <c r="C32" s="18">
        <v>12</v>
      </c>
      <c r="D32" s="18">
        <v>20</v>
      </c>
      <c r="E32" s="18">
        <v>8</v>
      </c>
      <c r="F32" s="19">
        <f>Jefferson</f>
        <v>0</v>
      </c>
      <c r="G32" s="16" t="b">
        <f t="shared" si="0"/>
        <v>0</v>
      </c>
      <c r="H32" s="16" t="b">
        <f t="shared" si="1"/>
        <v>0</v>
      </c>
      <c r="I32" s="16" t="str">
        <f t="shared" si="2"/>
        <v/>
      </c>
      <c r="J32" s="16" t="str">
        <f t="shared" si="3"/>
        <v/>
      </c>
    </row>
    <row r="33" spans="1:10" ht="14.25" customHeight="1">
      <c r="A33" s="16" t="s">
        <v>45</v>
      </c>
      <c r="B33" s="18">
        <v>40</v>
      </c>
      <c r="C33" s="18">
        <v>38</v>
      </c>
      <c r="D33" s="18">
        <v>34</v>
      </c>
      <c r="E33" s="18">
        <v>38</v>
      </c>
      <c r="F33" s="19">
        <f>Kiowa</f>
        <v>0</v>
      </c>
      <c r="G33" s="16" t="b">
        <f t="shared" si="0"/>
        <v>0</v>
      </c>
      <c r="H33" s="16" t="b">
        <f t="shared" si="1"/>
        <v>0</v>
      </c>
      <c r="I33" s="16" t="str">
        <f t="shared" si="2"/>
        <v/>
      </c>
      <c r="J33" s="16" t="str">
        <f t="shared" si="3"/>
        <v/>
      </c>
    </row>
    <row r="34" spans="1:10" ht="14.25" customHeight="1">
      <c r="A34" s="16" t="s">
        <v>46</v>
      </c>
      <c r="B34" s="18">
        <v>31</v>
      </c>
      <c r="C34" s="18">
        <v>36</v>
      </c>
      <c r="D34" s="18">
        <v>30</v>
      </c>
      <c r="E34" s="18">
        <v>41</v>
      </c>
      <c r="F34" s="19">
        <f>Kit_Carson</f>
        <v>0</v>
      </c>
      <c r="G34" s="16" t="b">
        <f t="shared" ref="G34:G65" si="4">IF(Cancer&gt;0,IF(F34=1,B34," "))</f>
        <v>0</v>
      </c>
      <c r="H34" s="16" t="b">
        <f t="shared" ref="H34:H65" si="5">IF(CVD&gt;0,IF(F34=1,C34," "))</f>
        <v>0</v>
      </c>
      <c r="I34" s="16" t="str">
        <f t="shared" ref="I34:I65" si="6">IF(Pulmonary&gt;0,IF(F34=1,D34,""),"")</f>
        <v/>
      </c>
      <c r="J34" s="16" t="str">
        <f t="shared" ref="J34:J65" si="7">IF(HEAL&gt;0,IF(F34=1,E34," "),"")</f>
        <v/>
      </c>
    </row>
    <row r="35" spans="1:10" ht="14.25" customHeight="1">
      <c r="A35" s="16" t="s">
        <v>47</v>
      </c>
      <c r="B35" s="18">
        <v>15</v>
      </c>
      <c r="C35" s="18">
        <v>18</v>
      </c>
      <c r="D35" s="18">
        <v>12</v>
      </c>
      <c r="E35" s="18">
        <v>17</v>
      </c>
      <c r="F35" s="19">
        <f>La_Plata</f>
        <v>0</v>
      </c>
      <c r="G35" s="16" t="b">
        <f t="shared" si="4"/>
        <v>0</v>
      </c>
      <c r="H35" s="16" t="b">
        <f t="shared" si="5"/>
        <v>0</v>
      </c>
      <c r="I35" s="16" t="str">
        <f t="shared" si="6"/>
        <v/>
      </c>
      <c r="J35" s="16" t="str">
        <f t="shared" si="7"/>
        <v/>
      </c>
    </row>
    <row r="36" spans="1:10" ht="14.25" customHeight="1">
      <c r="A36" s="16" t="s">
        <v>48</v>
      </c>
      <c r="B36" s="18">
        <v>37</v>
      </c>
      <c r="C36" s="18">
        <v>43</v>
      </c>
      <c r="D36" s="18">
        <v>33</v>
      </c>
      <c r="E36" s="18">
        <v>37</v>
      </c>
      <c r="F36" s="19">
        <f>Lake</f>
        <v>0</v>
      </c>
      <c r="G36" s="16" t="b">
        <f t="shared" si="4"/>
        <v>0</v>
      </c>
      <c r="H36" s="16" t="b">
        <f t="shared" si="5"/>
        <v>0</v>
      </c>
      <c r="I36" s="16" t="str">
        <f t="shared" si="6"/>
        <v/>
      </c>
      <c r="J36" s="16" t="str">
        <f t="shared" si="7"/>
        <v/>
      </c>
    </row>
    <row r="37" spans="1:10" ht="14.25" customHeight="1">
      <c r="A37" s="16" t="s">
        <v>49</v>
      </c>
      <c r="B37" s="18">
        <v>13</v>
      </c>
      <c r="C37" s="18">
        <v>13</v>
      </c>
      <c r="D37" s="18">
        <v>19</v>
      </c>
      <c r="E37" s="18">
        <v>7</v>
      </c>
      <c r="F37" s="19">
        <f>Larimer</f>
        <v>0</v>
      </c>
      <c r="G37" s="16" t="b">
        <f t="shared" si="4"/>
        <v>0</v>
      </c>
      <c r="H37" s="16" t="b">
        <f t="shared" si="5"/>
        <v>0</v>
      </c>
      <c r="I37" s="16" t="str">
        <f t="shared" si="6"/>
        <v/>
      </c>
      <c r="J37" s="16" t="str">
        <f t="shared" si="7"/>
        <v/>
      </c>
    </row>
    <row r="38" spans="1:10" ht="14.25" customHeight="1">
      <c r="A38" s="16" t="s">
        <v>50</v>
      </c>
      <c r="B38" s="18">
        <v>58</v>
      </c>
      <c r="C38" s="18">
        <v>56</v>
      </c>
      <c r="D38" s="18">
        <v>58</v>
      </c>
      <c r="E38" s="18">
        <v>60</v>
      </c>
      <c r="F38" s="19">
        <f>Las_Animas</f>
        <v>0</v>
      </c>
      <c r="G38" s="16" t="b">
        <f t="shared" si="4"/>
        <v>0</v>
      </c>
      <c r="H38" s="16" t="b">
        <f t="shared" si="5"/>
        <v>0</v>
      </c>
      <c r="I38" s="16" t="str">
        <f t="shared" si="6"/>
        <v/>
      </c>
      <c r="J38" s="16" t="str">
        <f t="shared" si="7"/>
        <v/>
      </c>
    </row>
    <row r="39" spans="1:10" ht="14.25" customHeight="1">
      <c r="A39" s="16" t="s">
        <v>51</v>
      </c>
      <c r="B39" s="18">
        <v>45</v>
      </c>
      <c r="C39" s="18">
        <v>46</v>
      </c>
      <c r="D39" s="18">
        <v>36</v>
      </c>
      <c r="E39" s="18">
        <v>34</v>
      </c>
      <c r="F39" s="19">
        <f>Lincoln</f>
        <v>0</v>
      </c>
      <c r="G39" s="16" t="b">
        <f t="shared" si="4"/>
        <v>0</v>
      </c>
      <c r="H39" s="16" t="b">
        <f t="shared" si="5"/>
        <v>0</v>
      </c>
      <c r="I39" s="16" t="str">
        <f t="shared" si="6"/>
        <v/>
      </c>
      <c r="J39" s="16" t="str">
        <f t="shared" si="7"/>
        <v/>
      </c>
    </row>
    <row r="40" spans="1:10" ht="14.25" customHeight="1">
      <c r="A40" s="16" t="s">
        <v>52</v>
      </c>
      <c r="B40" s="18">
        <v>42</v>
      </c>
      <c r="C40" s="18">
        <v>45</v>
      </c>
      <c r="D40" s="18">
        <v>47</v>
      </c>
      <c r="E40" s="18">
        <v>45</v>
      </c>
      <c r="F40" s="19">
        <f>Logan</f>
        <v>0</v>
      </c>
      <c r="G40" s="16" t="b">
        <f t="shared" si="4"/>
        <v>0</v>
      </c>
      <c r="H40" s="16" t="b">
        <f t="shared" si="5"/>
        <v>0</v>
      </c>
      <c r="I40" s="16" t="str">
        <f t="shared" si="6"/>
        <v/>
      </c>
      <c r="J40" s="16" t="str">
        <f t="shared" si="7"/>
        <v/>
      </c>
    </row>
    <row r="41" spans="1:10" ht="14.25" customHeight="1">
      <c r="A41" s="16" t="s">
        <v>53</v>
      </c>
      <c r="B41" s="18">
        <v>49</v>
      </c>
      <c r="C41" s="18">
        <v>40</v>
      </c>
      <c r="D41" s="18">
        <v>45</v>
      </c>
      <c r="E41" s="18">
        <v>42</v>
      </c>
      <c r="F41" s="19">
        <f>Mesa</f>
        <v>0</v>
      </c>
      <c r="G41" s="16" t="b">
        <f t="shared" si="4"/>
        <v>0</v>
      </c>
      <c r="H41" s="16" t="b">
        <f t="shared" si="5"/>
        <v>0</v>
      </c>
      <c r="I41" s="16" t="str">
        <f t="shared" si="6"/>
        <v/>
      </c>
      <c r="J41" s="16" t="str">
        <f t="shared" si="7"/>
        <v/>
      </c>
    </row>
    <row r="42" spans="1:10" ht="14.25" customHeight="1">
      <c r="A42" s="16" t="s">
        <v>54</v>
      </c>
      <c r="B42" s="18">
        <v>44</v>
      </c>
      <c r="C42" s="18">
        <v>37</v>
      </c>
      <c r="D42" s="18">
        <v>40</v>
      </c>
      <c r="E42" s="18">
        <v>35</v>
      </c>
      <c r="F42" s="19">
        <f>Mineral</f>
        <v>0</v>
      </c>
      <c r="G42" s="16" t="b">
        <f t="shared" si="4"/>
        <v>0</v>
      </c>
      <c r="H42" s="16" t="b">
        <f t="shared" si="5"/>
        <v>0</v>
      </c>
      <c r="I42" s="16" t="str">
        <f t="shared" si="6"/>
        <v/>
      </c>
      <c r="J42" s="16" t="str">
        <f t="shared" si="7"/>
        <v/>
      </c>
    </row>
    <row r="43" spans="1:10" ht="14.25" customHeight="1">
      <c r="A43" s="16" t="s">
        <v>55</v>
      </c>
      <c r="B43" s="18">
        <v>30</v>
      </c>
      <c r="C43" s="18">
        <v>35</v>
      </c>
      <c r="D43" s="18">
        <v>37</v>
      </c>
      <c r="E43" s="18">
        <v>32</v>
      </c>
      <c r="F43" s="19">
        <f>Moffat</f>
        <v>0</v>
      </c>
      <c r="G43" s="16" t="b">
        <f t="shared" si="4"/>
        <v>0</v>
      </c>
      <c r="H43" s="16" t="b">
        <f t="shared" si="5"/>
        <v>0</v>
      </c>
      <c r="I43" s="16" t="str">
        <f t="shared" si="6"/>
        <v/>
      </c>
      <c r="J43" s="16" t="str">
        <f t="shared" si="7"/>
        <v/>
      </c>
    </row>
    <row r="44" spans="1:10" ht="14.25" customHeight="1">
      <c r="A44" s="16" t="s">
        <v>56</v>
      </c>
      <c r="B44" s="18">
        <v>55</v>
      </c>
      <c r="C44" s="18">
        <v>58</v>
      </c>
      <c r="D44" s="18">
        <v>54</v>
      </c>
      <c r="E44" s="18">
        <v>58</v>
      </c>
      <c r="F44" s="19">
        <f>Montezuma</f>
        <v>0</v>
      </c>
      <c r="G44" s="16" t="b">
        <f t="shared" si="4"/>
        <v>0</v>
      </c>
      <c r="H44" s="16" t="b">
        <f t="shared" si="5"/>
        <v>0</v>
      </c>
      <c r="I44" s="16" t="str">
        <f t="shared" si="6"/>
        <v/>
      </c>
      <c r="J44" s="16" t="str">
        <f t="shared" si="7"/>
        <v/>
      </c>
    </row>
    <row r="45" spans="1:10" ht="14.25" customHeight="1">
      <c r="A45" s="16" t="s">
        <v>57</v>
      </c>
      <c r="B45" s="18">
        <v>41</v>
      </c>
      <c r="C45" s="18">
        <v>41</v>
      </c>
      <c r="D45" s="18">
        <v>42</v>
      </c>
      <c r="E45" s="18">
        <v>44</v>
      </c>
      <c r="F45" s="19">
        <f>Montrose</f>
        <v>0</v>
      </c>
      <c r="G45" s="16" t="b">
        <f t="shared" si="4"/>
        <v>0</v>
      </c>
      <c r="H45" s="16" t="b">
        <f t="shared" si="5"/>
        <v>0</v>
      </c>
      <c r="I45" s="16" t="str">
        <f t="shared" si="6"/>
        <v/>
      </c>
      <c r="J45" s="16" t="str">
        <f t="shared" si="7"/>
        <v/>
      </c>
    </row>
    <row r="46" spans="1:10" ht="14.25" customHeight="1">
      <c r="A46" s="16" t="s">
        <v>58</v>
      </c>
      <c r="B46" s="18">
        <v>47</v>
      </c>
      <c r="C46" s="18">
        <v>47</v>
      </c>
      <c r="D46" s="18">
        <v>48</v>
      </c>
      <c r="E46" s="18">
        <v>50</v>
      </c>
      <c r="F46" s="19">
        <f>Morgan</f>
        <v>0</v>
      </c>
      <c r="G46" s="16" t="b">
        <f t="shared" si="4"/>
        <v>0</v>
      </c>
      <c r="H46" s="16" t="b">
        <f t="shared" si="5"/>
        <v>0</v>
      </c>
      <c r="I46" s="16" t="str">
        <f t="shared" si="6"/>
        <v/>
      </c>
      <c r="J46" s="16" t="str">
        <f t="shared" si="7"/>
        <v/>
      </c>
    </row>
    <row r="47" spans="1:10" ht="14.25" customHeight="1">
      <c r="A47" s="16" t="s">
        <v>59</v>
      </c>
      <c r="B47" s="18">
        <v>62</v>
      </c>
      <c r="C47" s="18">
        <v>61</v>
      </c>
      <c r="D47" s="18">
        <v>63</v>
      </c>
      <c r="E47" s="18">
        <v>62</v>
      </c>
      <c r="F47" s="19">
        <f>Otero</f>
        <v>0</v>
      </c>
      <c r="G47" s="16" t="b">
        <f t="shared" si="4"/>
        <v>0</v>
      </c>
      <c r="H47" s="16" t="b">
        <f t="shared" si="5"/>
        <v>0</v>
      </c>
      <c r="I47" s="16" t="str">
        <f t="shared" si="6"/>
        <v/>
      </c>
      <c r="J47" s="16" t="str">
        <f t="shared" si="7"/>
        <v/>
      </c>
    </row>
    <row r="48" spans="1:10" ht="14.25" customHeight="1">
      <c r="A48" s="16" t="s">
        <v>60</v>
      </c>
      <c r="B48" s="18">
        <v>8</v>
      </c>
      <c r="C48" s="18">
        <v>3</v>
      </c>
      <c r="D48" s="18">
        <v>9</v>
      </c>
      <c r="E48" s="18">
        <v>12</v>
      </c>
      <c r="F48" s="19">
        <f>Ouray</f>
        <v>0</v>
      </c>
      <c r="G48" s="16" t="b">
        <f t="shared" si="4"/>
        <v>0</v>
      </c>
      <c r="H48" s="16" t="b">
        <f t="shared" si="5"/>
        <v>0</v>
      </c>
      <c r="I48" s="16" t="str">
        <f t="shared" si="6"/>
        <v/>
      </c>
      <c r="J48" s="16" t="str">
        <f t="shared" si="7"/>
        <v/>
      </c>
    </row>
    <row r="49" spans="1:10" ht="14.25" customHeight="1">
      <c r="A49" s="16" t="s">
        <v>61</v>
      </c>
      <c r="B49" s="18">
        <v>9</v>
      </c>
      <c r="C49" s="18">
        <v>16</v>
      </c>
      <c r="D49" s="18">
        <v>14</v>
      </c>
      <c r="E49" s="18">
        <v>20</v>
      </c>
      <c r="F49" s="19">
        <f>Park</f>
        <v>0</v>
      </c>
      <c r="G49" s="16" t="b">
        <f t="shared" si="4"/>
        <v>0</v>
      </c>
      <c r="H49" s="16" t="b">
        <f t="shared" si="5"/>
        <v>0</v>
      </c>
      <c r="I49" s="16" t="str">
        <f t="shared" si="6"/>
        <v/>
      </c>
      <c r="J49" s="16" t="str">
        <f t="shared" si="7"/>
        <v/>
      </c>
    </row>
    <row r="50" spans="1:10" ht="14.25" customHeight="1">
      <c r="A50" s="16" t="s">
        <v>62</v>
      </c>
      <c r="B50" s="18">
        <v>25</v>
      </c>
      <c r="C50" s="18">
        <v>30</v>
      </c>
      <c r="D50" s="18">
        <v>29</v>
      </c>
      <c r="E50" s="18">
        <v>36</v>
      </c>
      <c r="F50" s="19">
        <f>Phillips</f>
        <v>0</v>
      </c>
      <c r="G50" s="16" t="b">
        <f t="shared" si="4"/>
        <v>0</v>
      </c>
      <c r="H50" s="16" t="b">
        <f t="shared" si="5"/>
        <v>0</v>
      </c>
      <c r="I50" s="16" t="str">
        <f t="shared" si="6"/>
        <v/>
      </c>
      <c r="J50" s="16" t="str">
        <f t="shared" si="7"/>
        <v/>
      </c>
    </row>
    <row r="51" spans="1:10" ht="14.25" customHeight="1">
      <c r="A51" s="16" t="s">
        <v>63</v>
      </c>
      <c r="B51" s="18">
        <v>4</v>
      </c>
      <c r="C51" s="18">
        <v>6</v>
      </c>
      <c r="D51" s="18">
        <v>3</v>
      </c>
      <c r="E51" s="18">
        <v>9</v>
      </c>
      <c r="F51" s="19">
        <f>Pitkin</f>
        <v>0</v>
      </c>
      <c r="G51" s="16" t="b">
        <f t="shared" si="4"/>
        <v>0</v>
      </c>
      <c r="H51" s="16" t="b">
        <f t="shared" si="5"/>
        <v>0</v>
      </c>
      <c r="I51" s="16" t="str">
        <f t="shared" si="6"/>
        <v/>
      </c>
      <c r="J51" s="16" t="str">
        <f t="shared" si="7"/>
        <v/>
      </c>
    </row>
    <row r="52" spans="1:10" ht="14.25" customHeight="1">
      <c r="A52" s="16" t="s">
        <v>64</v>
      </c>
      <c r="B52" s="18">
        <v>57</v>
      </c>
      <c r="C52" s="18">
        <v>53</v>
      </c>
      <c r="D52" s="18">
        <v>51</v>
      </c>
      <c r="E52" s="18">
        <v>54</v>
      </c>
      <c r="F52" s="19">
        <f>Prowers</f>
        <v>0</v>
      </c>
      <c r="G52" s="16" t="b">
        <f t="shared" si="4"/>
        <v>0</v>
      </c>
      <c r="H52" s="16" t="b">
        <f t="shared" si="5"/>
        <v>0</v>
      </c>
      <c r="I52" s="16" t="str">
        <f t="shared" si="6"/>
        <v/>
      </c>
      <c r="J52" s="16" t="str">
        <f t="shared" si="7"/>
        <v/>
      </c>
    </row>
    <row r="53" spans="1:10" ht="14.25" customHeight="1">
      <c r="A53" s="16" t="s">
        <v>65</v>
      </c>
      <c r="B53" s="18">
        <v>61</v>
      </c>
      <c r="C53" s="18">
        <v>62</v>
      </c>
      <c r="D53" s="18">
        <v>61</v>
      </c>
      <c r="E53" s="18">
        <v>59</v>
      </c>
      <c r="F53" s="19">
        <f>Pueblo</f>
        <v>0</v>
      </c>
      <c r="G53" s="16" t="b">
        <f t="shared" si="4"/>
        <v>0</v>
      </c>
      <c r="H53" s="16" t="b">
        <f t="shared" si="5"/>
        <v>0</v>
      </c>
      <c r="I53" s="16" t="str">
        <f t="shared" si="6"/>
        <v/>
      </c>
      <c r="J53" s="16" t="str">
        <f t="shared" si="7"/>
        <v/>
      </c>
    </row>
    <row r="54" spans="1:10" ht="14.25" customHeight="1">
      <c r="A54" s="16" t="s">
        <v>66</v>
      </c>
      <c r="B54" s="18">
        <v>14</v>
      </c>
      <c r="C54" s="18">
        <v>21</v>
      </c>
      <c r="D54" s="18">
        <v>23</v>
      </c>
      <c r="E54" s="18">
        <v>14</v>
      </c>
      <c r="F54" s="19">
        <f>Rio_Blanco</f>
        <v>0</v>
      </c>
      <c r="G54" s="16" t="b">
        <f t="shared" si="4"/>
        <v>0</v>
      </c>
      <c r="H54" s="16" t="b">
        <f t="shared" si="5"/>
        <v>0</v>
      </c>
      <c r="I54" s="16" t="str">
        <f t="shared" si="6"/>
        <v/>
      </c>
      <c r="J54" s="16" t="str">
        <f t="shared" si="7"/>
        <v/>
      </c>
    </row>
    <row r="55" spans="1:10" ht="14.25" customHeight="1">
      <c r="A55" s="16" t="s">
        <v>67</v>
      </c>
      <c r="B55" s="18">
        <v>43</v>
      </c>
      <c r="C55" s="18">
        <v>54</v>
      </c>
      <c r="D55" s="18">
        <v>55</v>
      </c>
      <c r="E55" s="18">
        <v>53</v>
      </c>
      <c r="F55" s="19">
        <f>Rio_Grande</f>
        <v>0</v>
      </c>
      <c r="G55" s="16" t="b">
        <f t="shared" si="4"/>
        <v>0</v>
      </c>
      <c r="H55" s="16" t="b">
        <f t="shared" si="5"/>
        <v>0</v>
      </c>
      <c r="I55" s="16" t="str">
        <f t="shared" si="6"/>
        <v/>
      </c>
      <c r="J55" s="16" t="str">
        <f t="shared" si="7"/>
        <v/>
      </c>
    </row>
    <row r="56" spans="1:10" ht="14.25" customHeight="1">
      <c r="A56" s="16" t="s">
        <v>68</v>
      </c>
      <c r="B56" s="18">
        <v>3</v>
      </c>
      <c r="C56" s="18">
        <v>4</v>
      </c>
      <c r="D56" s="18">
        <v>5</v>
      </c>
      <c r="E56" s="18">
        <v>3</v>
      </c>
      <c r="F56" s="19">
        <f>Routt</f>
        <v>0</v>
      </c>
      <c r="G56" s="16" t="b">
        <f t="shared" si="4"/>
        <v>0</v>
      </c>
      <c r="H56" s="16" t="b">
        <f t="shared" si="5"/>
        <v>0</v>
      </c>
      <c r="I56" s="16" t="str">
        <f t="shared" si="6"/>
        <v/>
      </c>
      <c r="J56" s="16" t="str">
        <f t="shared" si="7"/>
        <v/>
      </c>
    </row>
    <row r="57" spans="1:10" ht="14.25" customHeight="1">
      <c r="A57" s="16" t="s">
        <v>69</v>
      </c>
      <c r="B57" s="18">
        <v>64</v>
      </c>
      <c r="C57" s="18">
        <v>64</v>
      </c>
      <c r="D57" s="18">
        <v>64</v>
      </c>
      <c r="E57" s="18">
        <v>64</v>
      </c>
      <c r="F57" s="19">
        <f>Saguache</f>
        <v>0</v>
      </c>
      <c r="G57" s="16" t="b">
        <f t="shared" si="4"/>
        <v>0</v>
      </c>
      <c r="H57" s="16" t="b">
        <f t="shared" si="5"/>
        <v>0</v>
      </c>
      <c r="I57" s="16" t="str">
        <f t="shared" si="6"/>
        <v/>
      </c>
      <c r="J57" s="16" t="str">
        <f t="shared" si="7"/>
        <v/>
      </c>
    </row>
    <row r="58" spans="1:10" ht="14.25" customHeight="1">
      <c r="A58" s="16" t="s">
        <v>70</v>
      </c>
      <c r="B58" s="18">
        <v>48</v>
      </c>
      <c r="C58" s="18">
        <v>31</v>
      </c>
      <c r="D58" s="18">
        <v>32</v>
      </c>
      <c r="E58" s="18">
        <v>29</v>
      </c>
      <c r="F58" s="19">
        <f>San_Juan</f>
        <v>0</v>
      </c>
      <c r="G58" s="16" t="b">
        <f t="shared" si="4"/>
        <v>0</v>
      </c>
      <c r="H58" s="16" t="b">
        <f t="shared" si="5"/>
        <v>0</v>
      </c>
      <c r="I58" s="16" t="str">
        <f t="shared" si="6"/>
        <v/>
      </c>
      <c r="J58" s="16" t="str">
        <f t="shared" si="7"/>
        <v/>
      </c>
    </row>
    <row r="59" spans="1:10" ht="14.25" customHeight="1">
      <c r="A59" s="16" t="s">
        <v>71</v>
      </c>
      <c r="B59" s="18">
        <v>18</v>
      </c>
      <c r="C59" s="18">
        <v>9</v>
      </c>
      <c r="D59" s="18">
        <v>16</v>
      </c>
      <c r="E59" s="18">
        <v>19</v>
      </c>
      <c r="F59" s="19">
        <f>San_Miguel</f>
        <v>0</v>
      </c>
      <c r="G59" s="16" t="b">
        <f t="shared" si="4"/>
        <v>0</v>
      </c>
      <c r="H59" s="16" t="b">
        <f t="shared" si="5"/>
        <v>0</v>
      </c>
      <c r="I59" s="16" t="str">
        <f t="shared" si="6"/>
        <v/>
      </c>
      <c r="J59" s="16" t="str">
        <f t="shared" si="7"/>
        <v/>
      </c>
    </row>
    <row r="60" spans="1:10" ht="14.25" customHeight="1">
      <c r="A60" s="16" t="s">
        <v>72</v>
      </c>
      <c r="B60" s="18">
        <v>50</v>
      </c>
      <c r="C60" s="18">
        <v>49</v>
      </c>
      <c r="D60" s="18">
        <v>44</v>
      </c>
      <c r="E60" s="18">
        <v>51</v>
      </c>
      <c r="F60" s="19">
        <f>Sedgwick</f>
        <v>0</v>
      </c>
      <c r="G60" s="16" t="b">
        <f t="shared" si="4"/>
        <v>0</v>
      </c>
      <c r="H60" s="16" t="b">
        <f t="shared" si="5"/>
        <v>0</v>
      </c>
      <c r="I60" s="16" t="str">
        <f t="shared" si="6"/>
        <v/>
      </c>
      <c r="J60" s="16" t="str">
        <f t="shared" si="7"/>
        <v/>
      </c>
    </row>
    <row r="61" spans="1:10" ht="14.25" customHeight="1">
      <c r="A61" s="16" t="s">
        <v>73</v>
      </c>
      <c r="B61" s="18">
        <v>5</v>
      </c>
      <c r="C61" s="18">
        <v>10</v>
      </c>
      <c r="D61" s="18">
        <v>4</v>
      </c>
      <c r="E61" s="18">
        <v>6</v>
      </c>
      <c r="F61" s="19">
        <f>Summit</f>
        <v>0</v>
      </c>
      <c r="G61" s="16" t="b">
        <f t="shared" si="4"/>
        <v>0</v>
      </c>
      <c r="H61" s="16" t="b">
        <f t="shared" si="5"/>
        <v>0</v>
      </c>
      <c r="I61" s="16" t="str">
        <f t="shared" si="6"/>
        <v/>
      </c>
      <c r="J61" s="16" t="str">
        <f t="shared" si="7"/>
        <v/>
      </c>
    </row>
    <row r="62" spans="1:10" ht="14.25" customHeight="1">
      <c r="A62" s="16" t="s">
        <v>74</v>
      </c>
      <c r="B62" s="18">
        <v>28</v>
      </c>
      <c r="C62" s="18">
        <v>22</v>
      </c>
      <c r="D62" s="18">
        <v>25</v>
      </c>
      <c r="E62" s="18">
        <v>23</v>
      </c>
      <c r="F62" s="19">
        <f>Teller</f>
        <v>0</v>
      </c>
      <c r="G62" s="16" t="b">
        <f t="shared" si="4"/>
        <v>0</v>
      </c>
      <c r="H62" s="16" t="b">
        <f t="shared" si="5"/>
        <v>0</v>
      </c>
      <c r="I62" s="16" t="str">
        <f t="shared" si="6"/>
        <v/>
      </c>
      <c r="J62" s="16" t="str">
        <f t="shared" si="7"/>
        <v/>
      </c>
    </row>
    <row r="63" spans="1:10" ht="14.25" customHeight="1">
      <c r="A63" s="16" t="s">
        <v>75</v>
      </c>
      <c r="B63" s="18">
        <v>27</v>
      </c>
      <c r="C63" s="18">
        <v>29</v>
      </c>
      <c r="D63" s="18">
        <v>27</v>
      </c>
      <c r="E63" s="18">
        <v>26</v>
      </c>
      <c r="F63" s="19">
        <f>Washington</f>
        <v>0</v>
      </c>
      <c r="G63" s="16" t="b">
        <f t="shared" si="4"/>
        <v>0</v>
      </c>
      <c r="H63" s="16" t="b">
        <f t="shared" si="5"/>
        <v>0</v>
      </c>
      <c r="I63" s="16" t="str">
        <f t="shared" si="6"/>
        <v/>
      </c>
      <c r="J63" s="16" t="str">
        <f t="shared" si="7"/>
        <v/>
      </c>
    </row>
    <row r="64" spans="1:10" ht="14.25" customHeight="1">
      <c r="A64" s="16" t="s">
        <v>76</v>
      </c>
      <c r="B64" s="18">
        <v>32</v>
      </c>
      <c r="C64" s="18">
        <v>26</v>
      </c>
      <c r="D64" s="18">
        <v>41</v>
      </c>
      <c r="E64" s="18">
        <v>30</v>
      </c>
      <c r="F64" s="19">
        <f>Weld</f>
        <v>0</v>
      </c>
      <c r="G64" s="16" t="b">
        <f t="shared" si="4"/>
        <v>0</v>
      </c>
      <c r="H64" s="16" t="b">
        <f t="shared" si="5"/>
        <v>0</v>
      </c>
      <c r="I64" s="16" t="str">
        <f t="shared" si="6"/>
        <v/>
      </c>
      <c r="J64" s="16" t="str">
        <f t="shared" si="7"/>
        <v/>
      </c>
    </row>
    <row r="65" spans="1:11" ht="14.25" customHeight="1">
      <c r="A65" s="16" t="s">
        <v>77</v>
      </c>
      <c r="B65" s="18">
        <v>33</v>
      </c>
      <c r="C65" s="18">
        <v>25</v>
      </c>
      <c r="D65" s="18">
        <v>28</v>
      </c>
      <c r="E65" s="18">
        <v>39</v>
      </c>
      <c r="F65" s="19">
        <f>Yuma</f>
        <v>0</v>
      </c>
      <c r="G65" s="16" t="b">
        <f t="shared" si="4"/>
        <v>0</v>
      </c>
      <c r="H65" s="16" t="b">
        <f t="shared" si="5"/>
        <v>0</v>
      </c>
      <c r="I65" s="16" t="str">
        <f t="shared" si="6"/>
        <v/>
      </c>
      <c r="J65" s="16" t="str">
        <f t="shared" si="7"/>
        <v/>
      </c>
    </row>
    <row r="66" spans="1:11" ht="14.25" customHeight="1">
      <c r="F66" s="19">
        <f>SUM(F2:F65)</f>
        <v>0</v>
      </c>
      <c r="G66" s="20">
        <f t="shared" ref="G66:J66" si="8">IF(COUNT(G2:G65)&gt;0, AVERAGE(G2:G65),0)</f>
        <v>0</v>
      </c>
      <c r="H66" s="20">
        <f t="shared" si="8"/>
        <v>0</v>
      </c>
      <c r="I66" s="20">
        <f t="shared" si="8"/>
        <v>0</v>
      </c>
      <c r="J66" s="20">
        <f t="shared" si="8"/>
        <v>0</v>
      </c>
      <c r="K66" s="20">
        <f>(((CancerAvg/64)*(Cancer/100*10))+((CVDAvg/64)*(CVD/100*10))+((PulmonaryAvg/64)*(Pulmonary/100*10))+((HEALAvg/64)*(HEAL/100*10)))</f>
        <v>0</v>
      </c>
    </row>
    <row r="67" spans="1:11" ht="14.25" customHeight="1">
      <c r="F67" s="19"/>
      <c r="G67" s="19"/>
    </row>
    <row r="68" spans="1:11" ht="14.25" customHeight="1">
      <c r="G68" s="19"/>
    </row>
    <row r="69" spans="1:11" ht="14.25" customHeight="1">
      <c r="G69" s="19"/>
    </row>
    <row r="70" spans="1:11" ht="14.25" customHeight="1">
      <c r="G70" s="19"/>
    </row>
    <row r="71" spans="1:11" ht="14.25" customHeight="1">
      <c r="G71" s="19"/>
    </row>
    <row r="72" spans="1:11" ht="14.25" customHeight="1"/>
    <row r="73" spans="1:11" ht="14.25" customHeight="1"/>
    <row r="74" spans="1:11" ht="14.25" customHeight="1"/>
    <row r="75" spans="1:11" ht="14.25" customHeight="1"/>
    <row r="76" spans="1:11" ht="14.25" customHeight="1"/>
    <row r="77" spans="1:11" ht="14.25" customHeight="1"/>
    <row r="78" spans="1:11" ht="14.25" customHeight="1"/>
    <row r="79" spans="1:11" ht="14.25" customHeight="1"/>
    <row r="80" spans="1:11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 algorithmName="SHA-512" hashValue="MX65wxc8xbhd6KkEz7dc291b30Jr94T90j8U2NxWQnQJmAgYzIfGoiLSMUp9vBOU3ZIJqQWm7PFelQ1vePwy4w==" saltValue="ds/HmixLxX/E9EMMC/MQ+g==" spinCount="100000" sheet="1" objects="1" scenarios="1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76</vt:i4>
      </vt:variant>
    </vt:vector>
  </HeadingPairs>
  <TitlesOfParts>
    <vt:vector size="78" baseType="lpstr">
      <vt:lpstr>Calculator</vt:lpstr>
      <vt:lpstr>Data</vt:lpstr>
      <vt:lpstr>Adams</vt:lpstr>
      <vt:lpstr>Alamosa</vt:lpstr>
      <vt:lpstr>Arapahoe</vt:lpstr>
      <vt:lpstr>Archuleta</vt:lpstr>
      <vt:lpstr>Baca</vt:lpstr>
      <vt:lpstr>Bent</vt:lpstr>
      <vt:lpstr>Boulder</vt:lpstr>
      <vt:lpstr>Broomfield</vt:lpstr>
      <vt:lpstr>Cancer</vt:lpstr>
      <vt:lpstr>CancerAvg</vt:lpstr>
      <vt:lpstr>Chaffee</vt:lpstr>
      <vt:lpstr>Cheyenne</vt:lpstr>
      <vt:lpstr>Clear_Creek</vt:lpstr>
      <vt:lpstr>Conejos</vt:lpstr>
      <vt:lpstr>Costilla</vt:lpstr>
      <vt:lpstr>countyn</vt:lpstr>
      <vt:lpstr>Crowley</vt:lpstr>
      <vt:lpstr>Custer</vt:lpstr>
      <vt:lpstr>CVD</vt:lpstr>
      <vt:lpstr>CVDAvg</vt:lpstr>
      <vt:lpstr>Delta</vt:lpstr>
      <vt:lpstr>Denver</vt:lpstr>
      <vt:lpstr>Dolores</vt:lpstr>
      <vt:lpstr>Douglas</vt:lpstr>
      <vt:lpstr>Eagle</vt:lpstr>
      <vt:lpstr>El_Paso</vt:lpstr>
      <vt:lpstr>Elbert</vt:lpstr>
      <vt:lpstr>Fremont</vt:lpstr>
      <vt:lpstr>Garfield</vt:lpstr>
      <vt:lpstr>Gilpin</vt:lpstr>
      <vt:lpstr>Grand</vt:lpstr>
      <vt:lpstr>Gunnison</vt:lpstr>
      <vt:lpstr>HEAL</vt:lpstr>
      <vt:lpstr>HEALAvg</vt:lpstr>
      <vt:lpstr>Hinsdale</vt:lpstr>
      <vt:lpstr>Huerfano</vt:lpstr>
      <vt:lpstr>Jackson</vt:lpstr>
      <vt:lpstr>Jefferson</vt:lpstr>
      <vt:lpstr>Kiowa</vt:lpstr>
      <vt:lpstr>Kit_Carson</vt:lpstr>
      <vt:lpstr>La_Plata</vt:lpstr>
      <vt:lpstr>Lake</vt:lpstr>
      <vt:lpstr>Larimer</vt:lpstr>
      <vt:lpstr>Las_Animas</vt:lpstr>
      <vt:lpstr>Lincoln</vt:lpstr>
      <vt:lpstr>Logan</vt:lpstr>
      <vt:lpstr>Mesa</vt:lpstr>
      <vt:lpstr>Mineral</vt:lpstr>
      <vt:lpstr>Moffat</vt:lpstr>
      <vt:lpstr>Montezuma</vt:lpstr>
      <vt:lpstr>Montrose</vt:lpstr>
      <vt:lpstr>Morgan</vt:lpstr>
      <vt:lpstr>Otero</vt:lpstr>
      <vt:lpstr>Ouray</vt:lpstr>
      <vt:lpstr>Park</vt:lpstr>
      <vt:lpstr>Phillips</vt:lpstr>
      <vt:lpstr>Pitkin</vt:lpstr>
      <vt:lpstr>Prowers</vt:lpstr>
      <vt:lpstr>Pueblo</vt:lpstr>
      <vt:lpstr>Pulmonary</vt:lpstr>
      <vt:lpstr>PulmonaryAvg</vt:lpstr>
      <vt:lpstr>Rio_Blanco</vt:lpstr>
      <vt:lpstr>Rio_Grande</vt:lpstr>
      <vt:lpstr>Routt</vt:lpstr>
      <vt:lpstr>Saguache</vt:lpstr>
      <vt:lpstr>San_Juan</vt:lpstr>
      <vt:lpstr>San_Miguel</vt:lpstr>
      <vt:lpstr>Score</vt:lpstr>
      <vt:lpstr>Sedgwick</vt:lpstr>
      <vt:lpstr>Summit</vt:lpstr>
      <vt:lpstr>SUMPCT</vt:lpstr>
      <vt:lpstr>SumPercent</vt:lpstr>
      <vt:lpstr>Teller</vt:lpstr>
      <vt:lpstr>Washington</vt:lpstr>
      <vt:lpstr>Weld</vt:lpstr>
      <vt:lpstr>Yuma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Calanan</dc:creator>
  <cp:lastModifiedBy>Scott, Laura</cp:lastModifiedBy>
  <dcterms:created xsi:type="dcterms:W3CDTF">2017-06-26T21:43:03Z</dcterms:created>
  <dcterms:modified xsi:type="dcterms:W3CDTF">2022-07-27T16:21:51Z</dcterms:modified>
</cp:coreProperties>
</file>