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16" windowWidth="12105" windowHeight="1119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ActualFuel">'[1]Data Entry'!$C$98</definedName>
    <definedName name="BSCFSite">'[1]Data Entry'!$E$84</definedName>
    <definedName name="FHV">'[1]Data Entry'!$C$104</definedName>
    <definedName name="PotentialFuel">'[1]Data Entry'!$C$100</definedName>
    <definedName name="RequestedFuel">'[1]Data Entry'!$C$102</definedName>
  </definedNames>
  <calcPr fullCalcOnLoad="1"/>
</workbook>
</file>

<file path=xl/sharedStrings.xml><?xml version="1.0" encoding="utf-8"?>
<sst xmlns="http://schemas.openxmlformats.org/spreadsheetml/2006/main" count="79" uniqueCount="63">
  <si>
    <t>Horsepower</t>
  </si>
  <si>
    <t>Pollutant</t>
  </si>
  <si>
    <t>NOx</t>
  </si>
  <si>
    <t>CO</t>
  </si>
  <si>
    <t>PM</t>
  </si>
  <si>
    <t>Formaldehyde</t>
  </si>
  <si>
    <t>Benzene</t>
  </si>
  <si>
    <t>Acetaldehyde</t>
  </si>
  <si>
    <t>(lb/MMBtu)</t>
  </si>
  <si>
    <t>VOC</t>
  </si>
  <si>
    <t>Acrolein</t>
  </si>
  <si>
    <t>Fuel Heat Value (btu/scf)</t>
  </si>
  <si>
    <t>PM10/25</t>
  </si>
  <si>
    <t>Nox</t>
  </si>
  <si>
    <t xml:space="preserve">AP-42 Emission Factors </t>
  </si>
  <si>
    <t xml:space="preserve">2SLB </t>
  </si>
  <si>
    <t>4SLB</t>
  </si>
  <si>
    <t>4SRB</t>
  </si>
  <si>
    <t>User Defined, or Manufacturer's Data</t>
  </si>
  <si>
    <t>(g/hp*hr)</t>
  </si>
  <si>
    <t>Type of engine (select from drop down)</t>
  </si>
  <si>
    <t>Engine Type</t>
  </si>
  <si>
    <t>Annual Opertaion (hours)</t>
  </si>
  <si>
    <t xml:space="preserve">Pollutant </t>
  </si>
  <si>
    <t>lb/MMBtu-hr</t>
  </si>
  <si>
    <t>TSP</t>
  </si>
  <si>
    <t>TSP/PM10/PM2.5</t>
  </si>
  <si>
    <t xml:space="preserve">County of operation </t>
  </si>
  <si>
    <t>1=Adams</t>
  </si>
  <si>
    <t>2=Arapahoe</t>
  </si>
  <si>
    <t>3=Boulder</t>
  </si>
  <si>
    <t>4=Broomfield</t>
  </si>
  <si>
    <t>5=Denver</t>
  </si>
  <si>
    <t>6=Douglas</t>
  </si>
  <si>
    <t>Attainment</t>
  </si>
  <si>
    <t>Non-Attainment</t>
  </si>
  <si>
    <t>Attainment Area</t>
  </si>
  <si>
    <t>Non-Attainment Area</t>
  </si>
  <si>
    <t>lb/yr emissions</t>
  </si>
  <si>
    <t>Fuel flow rate (MMBtu-hr)</t>
  </si>
  <si>
    <t xml:space="preserve">Brake Specific Fuel Consumption (BSFC) </t>
  </si>
  <si>
    <t>Max Potential Annual Fuel Consumption (process Rate)</t>
  </si>
  <si>
    <t>MMscf/y</t>
  </si>
  <si>
    <t>or MMBtu/yr</t>
  </si>
  <si>
    <t>PTE Tons/yr Emission</t>
  </si>
  <si>
    <t>AP-42 Emission Factor (lb/MMBtu)</t>
  </si>
  <si>
    <t>SO2</t>
  </si>
  <si>
    <t>Manufacturer Emission Factor  (g/hp-hr)</t>
  </si>
  <si>
    <t>Emission Factor Converted to  (lb/MMBtu)</t>
  </si>
  <si>
    <t xml:space="preserve">Potential Tons/yr Emission </t>
  </si>
  <si>
    <t>Section 1.) Use this section if using AP-42 Emission Factors</t>
  </si>
  <si>
    <t>Section 2.) Use this section if using Manfacturer Data</t>
  </si>
  <si>
    <t xml:space="preserve">Emission Calculations for Natural Gas engines </t>
  </si>
  <si>
    <t>Formaldehyde (BIN A)</t>
  </si>
  <si>
    <t xml:space="preserve">Benzene (BIN A) </t>
  </si>
  <si>
    <t xml:space="preserve">Acetaldehyde (BIN A) </t>
  </si>
  <si>
    <t xml:space="preserve">Manufacturer Data </t>
  </si>
  <si>
    <t xml:space="preserve">AP-42 EF </t>
  </si>
  <si>
    <t>7=Jefferson</t>
  </si>
  <si>
    <t xml:space="preserve">8=Larimer </t>
  </si>
  <si>
    <t>9=Weld</t>
  </si>
  <si>
    <t>10=Other</t>
  </si>
  <si>
    <t>Version date: 5/2016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</si>
</sst>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@*."/>
    <numFmt numFmtId="165" formatCode="General_);[Red]\-General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b/>
      <sz val="10"/>
      <color indexed="60"/>
      <name val="Arial"/>
      <family val="2"/>
    </font>
    <font>
      <b/>
      <sz val="14"/>
      <color indexed="8"/>
      <name val="Calibri"/>
      <family val="2"/>
    </font>
    <font>
      <u val="single"/>
      <sz val="11"/>
      <color indexed="8"/>
      <name val="Calibri"/>
      <family val="0"/>
    </font>
    <font>
      <i/>
      <sz val="11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rgb="FFC00000"/>
      <name val="Arial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2">
    <xf numFmtId="0" fontId="0" fillId="0" borderId="0" xfId="0" applyFont="1" applyAlignment="1">
      <alignment/>
    </xf>
    <xf numFmtId="49" fontId="2" fillId="0" borderId="0" xfId="0" applyNumberFormat="1" applyFont="1" applyAlignment="1" applyProtection="1" quotePrefix="1">
      <alignment horizontal="left"/>
      <protection locked="0"/>
    </xf>
    <xf numFmtId="0" fontId="42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11" fontId="0" fillId="0" borderId="0" xfId="0" applyNumberFormat="1" applyAlignment="1">
      <alignment horizontal="center"/>
    </xf>
    <xf numFmtId="0" fontId="0" fillId="0" borderId="0" xfId="0" applyFill="1" applyAlignment="1">
      <alignment/>
    </xf>
    <xf numFmtId="11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4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2" fontId="42" fillId="0" borderId="0" xfId="0" applyNumberFormat="1" applyFont="1" applyAlignment="1">
      <alignment/>
    </xf>
    <xf numFmtId="3" fontId="0" fillId="0" borderId="0" xfId="0" applyNumberFormat="1" applyBorder="1" applyAlignment="1">
      <alignment/>
    </xf>
    <xf numFmtId="0" fontId="41" fillId="33" borderId="10" xfId="0" applyFont="1" applyFill="1" applyBorder="1" applyAlignment="1">
      <alignment/>
    </xf>
    <xf numFmtId="165" fontId="0" fillId="33" borderId="10" xfId="0" applyNumberFormat="1" applyFill="1" applyBorder="1" applyAlignment="1" applyProtection="1">
      <alignment horizontal="center" wrapText="1"/>
      <protection locked="0"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/>
    </xf>
    <xf numFmtId="0" fontId="4" fillId="0" borderId="0" xfId="0" applyFont="1" applyFill="1" applyAlignment="1">
      <alignment/>
    </xf>
    <xf numFmtId="0" fontId="21" fillId="0" borderId="11" xfId="0" applyFont="1" applyBorder="1" applyAlignment="1">
      <alignment/>
    </xf>
    <xf numFmtId="0" fontId="42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/>
    </xf>
    <xf numFmtId="0" fontId="0" fillId="33" borderId="14" xfId="0" applyFill="1" applyBorder="1" applyAlignment="1">
      <alignment horizontal="left"/>
    </xf>
    <xf numFmtId="0" fontId="0" fillId="33" borderId="15" xfId="0" applyFill="1" applyBorder="1" applyAlignment="1">
      <alignment horizontal="left"/>
    </xf>
    <xf numFmtId="0" fontId="0" fillId="0" borderId="0" xfId="0" applyNumberFormat="1" applyBorder="1" applyAlignment="1">
      <alignment/>
    </xf>
    <xf numFmtId="0" fontId="4" fillId="0" borderId="0" xfId="0" applyNumberFormat="1" applyFont="1" applyAlignment="1">
      <alignment/>
    </xf>
    <xf numFmtId="0" fontId="43" fillId="0" borderId="0" xfId="0" applyNumberFormat="1" applyFont="1" applyAlignment="1">
      <alignment/>
    </xf>
    <xf numFmtId="0" fontId="43" fillId="0" borderId="0" xfId="0" applyNumberFormat="1" applyFont="1" applyFill="1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/>
    </xf>
    <xf numFmtId="0" fontId="0" fillId="0" borderId="0" xfId="0" applyNumberFormat="1" applyAlignment="1">
      <alignment horizontal="center"/>
    </xf>
    <xf numFmtId="0" fontId="42" fillId="34" borderId="10" xfId="0" applyNumberFormat="1" applyFont="1" applyFill="1" applyBorder="1" applyAlignment="1" applyProtection="1">
      <alignment/>
      <protection locked="0"/>
    </xf>
    <xf numFmtId="0" fontId="0" fillId="34" borderId="10" xfId="0" applyNumberFormat="1" applyFill="1" applyBorder="1" applyAlignment="1" applyProtection="1">
      <alignment/>
      <protection locked="0"/>
    </xf>
    <xf numFmtId="0" fontId="0" fillId="0" borderId="16" xfId="0" applyNumberFormat="1" applyBorder="1" applyAlignment="1">
      <alignment/>
    </xf>
    <xf numFmtId="0" fontId="0" fillId="35" borderId="0" xfId="0" applyNumberFormat="1" applyFill="1" applyBorder="1" applyAlignment="1">
      <alignment/>
    </xf>
    <xf numFmtId="0" fontId="4" fillId="0" borderId="17" xfId="0" applyFont="1" applyBorder="1" applyAlignment="1">
      <alignment/>
    </xf>
    <xf numFmtId="0" fontId="42" fillId="0" borderId="0" xfId="0" applyNumberFormat="1" applyFont="1" applyBorder="1" applyAlignment="1">
      <alignment/>
    </xf>
    <xf numFmtId="0" fontId="0" fillId="0" borderId="18" xfId="0" applyNumberFormat="1" applyBorder="1" applyAlignment="1">
      <alignment/>
    </xf>
    <xf numFmtId="164" fontId="0" fillId="0" borderId="17" xfId="0" applyNumberFormat="1" applyBorder="1" applyAlignment="1" applyProtection="1" quotePrefix="1">
      <alignment horizontal="left"/>
      <protection/>
    </xf>
    <xf numFmtId="49" fontId="2" fillId="0" borderId="17" xfId="0" applyNumberFormat="1" applyFont="1" applyBorder="1" applyAlignment="1" applyProtection="1" quotePrefix="1">
      <alignment horizontal="left"/>
      <protection locked="0"/>
    </xf>
    <xf numFmtId="49" fontId="2" fillId="0" borderId="17" xfId="0" applyNumberFormat="1" applyFont="1" applyBorder="1" applyAlignment="1" applyProtection="1">
      <alignment horizontal="left"/>
      <protection locked="0"/>
    </xf>
    <xf numFmtId="49" fontId="2" fillId="0" borderId="19" xfId="0" applyNumberFormat="1" applyFont="1" applyBorder="1" applyAlignment="1" applyProtection="1" quotePrefix="1">
      <alignment horizontal="left"/>
      <protection locked="0"/>
    </xf>
    <xf numFmtId="0" fontId="42" fillId="0" borderId="20" xfId="0" applyNumberFormat="1" applyFon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NumberFormat="1" applyBorder="1" applyAlignment="1">
      <alignment/>
    </xf>
    <xf numFmtId="49" fontId="44" fillId="33" borderId="22" xfId="0" applyNumberFormat="1" applyFont="1" applyFill="1" applyBorder="1" applyAlignment="1" applyProtection="1">
      <alignment horizontal="left"/>
      <protection locked="0"/>
    </xf>
    <xf numFmtId="0" fontId="0" fillId="0" borderId="18" xfId="0" applyBorder="1" applyAlignment="1">
      <alignment/>
    </xf>
    <xf numFmtId="0" fontId="0" fillId="0" borderId="17" xfId="0" applyNumberFormat="1" applyBorder="1" applyAlignment="1" applyProtection="1">
      <alignment horizontal="left"/>
      <protection/>
    </xf>
    <xf numFmtId="49" fontId="43" fillId="0" borderId="17" xfId="0" applyNumberFormat="1" applyFont="1" applyBorder="1" applyAlignment="1" applyProtection="1" quotePrefix="1">
      <alignment horizontal="left"/>
      <protection locked="0"/>
    </xf>
    <xf numFmtId="2" fontId="42" fillId="0" borderId="0" xfId="0" applyNumberFormat="1" applyFont="1" applyBorder="1" applyAlignment="1">
      <alignment/>
    </xf>
    <xf numFmtId="49" fontId="43" fillId="0" borderId="17" xfId="0" applyNumberFormat="1" applyFont="1" applyBorder="1" applyAlignment="1" applyProtection="1">
      <alignment horizontal="left"/>
      <protection locked="0"/>
    </xf>
    <xf numFmtId="49" fontId="43" fillId="0" borderId="19" xfId="0" applyNumberFormat="1" applyFont="1" applyBorder="1" applyAlignment="1" applyProtection="1" quotePrefix="1">
      <alignment horizontal="left"/>
      <protection locked="0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0" xfId="0" applyFill="1" applyBorder="1" applyAlignment="1">
      <alignment/>
    </xf>
    <xf numFmtId="0" fontId="0" fillId="34" borderId="11" xfId="0" applyFill="1" applyBorder="1" applyAlignment="1" applyProtection="1">
      <alignment horizontal="left"/>
      <protection locked="0"/>
    </xf>
    <xf numFmtId="0" fontId="0" fillId="34" borderId="10" xfId="0" applyFill="1" applyBorder="1" applyAlignment="1" applyProtection="1">
      <alignment horizontal="left"/>
      <protection locked="0"/>
    </xf>
    <xf numFmtId="0" fontId="0" fillId="34" borderId="12" xfId="0" applyFill="1" applyBorder="1" applyAlignment="1" applyProtection="1">
      <alignment horizontal="left"/>
      <protection locked="0"/>
    </xf>
    <xf numFmtId="0" fontId="0" fillId="34" borderId="10" xfId="0" applyFont="1" applyFill="1" applyBorder="1" applyAlignment="1" applyProtection="1">
      <alignment/>
      <protection locked="0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49" fontId="44" fillId="33" borderId="25" xfId="0" applyNumberFormat="1" applyFont="1" applyFill="1" applyBorder="1" applyAlignment="1" applyProtection="1">
      <alignment horizontal="left"/>
      <protection locked="0"/>
    </xf>
    <xf numFmtId="0" fontId="0" fillId="0" borderId="26" xfId="0" applyBorder="1" applyAlignment="1">
      <alignment horizontal="left"/>
    </xf>
    <xf numFmtId="0" fontId="4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4"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419100</xdr:colOff>
      <xdr:row>0</xdr:row>
      <xdr:rowOff>47625</xdr:rowOff>
    </xdr:from>
    <xdr:to>
      <xdr:col>8</xdr:col>
      <xdr:colOff>304800</xdr:colOff>
      <xdr:row>11</xdr:row>
      <xdr:rowOff>123825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248775" y="47625"/>
          <a:ext cx="475297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Instructions: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  Enter data into the blue highlighted cells.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  In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cell B4 select the County as to where the engine will operate.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3.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Select the type of engine in the drop down list in cell B11.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Select, in the drop down list in cell C11, if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you are using AP-42 emission    factors  to calculate emissions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or manufacturer data.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4.  If you are using emission factors provided by the 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manufacturer 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you will enter that data in section 2, in the blue highlighted cells.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Emissions listed under "PTE ton/yr emissions" will be highlighted if the emissions are at reportable levels.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6.  If any of the cells under  "PTE ton/yr emissions" are highlighted, submit an APEN to the Division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
</a:t>
          </a:r>
        </a:p>
      </xdr:txBody>
    </xdr:sp>
    <xdr:clientData/>
  </xdr:twoCellAnchor>
  <xdr:twoCellAnchor>
    <xdr:from>
      <xdr:col>3</xdr:col>
      <xdr:colOff>657225</xdr:colOff>
      <xdr:row>7</xdr:row>
      <xdr:rowOff>38100</xdr:rowOff>
    </xdr:from>
    <xdr:to>
      <xdr:col>3</xdr:col>
      <xdr:colOff>2324100</xdr:colOff>
      <xdr:row>12</xdr:row>
      <xdr:rowOff>66675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105650" y="1419225"/>
          <a:ext cx="1666875" cy="1009650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Select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emission factors source from dropdown box. 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(AP 42-emission factors or Manufacturer Data)</a:t>
          </a:r>
        </a:p>
      </xdr:txBody>
    </xdr:sp>
    <xdr:clientData/>
  </xdr:twoCellAnchor>
  <xdr:twoCellAnchor>
    <xdr:from>
      <xdr:col>3</xdr:col>
      <xdr:colOff>47625</xdr:colOff>
      <xdr:row>10</xdr:row>
      <xdr:rowOff>104775</xdr:rowOff>
    </xdr:from>
    <xdr:to>
      <xdr:col>3</xdr:col>
      <xdr:colOff>628650</xdr:colOff>
      <xdr:row>10</xdr:row>
      <xdr:rowOff>104775</xdr:rowOff>
    </xdr:to>
    <xdr:sp>
      <xdr:nvSpPr>
        <xdr:cNvPr id="3" name="Straight Arrow Connector 4"/>
        <xdr:cNvSpPr>
          <a:spLocks/>
        </xdr:cNvSpPr>
      </xdr:nvSpPr>
      <xdr:spPr>
        <a:xfrm flipH="1">
          <a:off x="6496050" y="2076450"/>
          <a:ext cx="581025" cy="0"/>
        </a:xfrm>
        <a:prstGeom prst="straightConnector1">
          <a:avLst/>
        </a:prstGeom>
        <a:noFill/>
        <a:ln w="15875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PA\2010\GA1225.CP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rge"/>
      <sheetName val="Development Notes"/>
      <sheetName val="Auto"/>
      <sheetName val="County Codes"/>
      <sheetName val="Logic"/>
      <sheetName val="Data Entry"/>
      <sheetName val="Summary PA"/>
      <sheetName val="Emission Calculations"/>
      <sheetName val="Emission Factors - 4SLB"/>
      <sheetName val="Emission Factors - 2SLB"/>
      <sheetName val="Emission Factors - 4SRB"/>
      <sheetName val="Inventory"/>
      <sheetName val="Values for History File"/>
      <sheetName val="Model"/>
    </sheetNames>
    <sheetDataSet>
      <sheetData sheetId="5">
        <row r="84">
          <cell r="E84">
            <v>8572</v>
          </cell>
        </row>
        <row r="100">
          <cell r="C100">
            <v>348.58290117647056</v>
          </cell>
        </row>
        <row r="102">
          <cell r="C102">
            <v>348.58290117647056</v>
          </cell>
        </row>
        <row r="104">
          <cell r="C104">
            <v>1020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tabSelected="1" zoomScalePageLayoutView="0" workbookViewId="0" topLeftCell="A1">
      <selection activeCell="D2" sqref="D2"/>
    </sheetView>
  </sheetViews>
  <sheetFormatPr defaultColWidth="9.140625" defaultRowHeight="15"/>
  <cols>
    <col min="1" max="1" width="49.7109375" style="0" customWidth="1"/>
    <col min="2" max="2" width="21.421875" style="0" customWidth="1"/>
    <col min="3" max="3" width="25.57421875" style="0" bestFit="1" customWidth="1"/>
    <col min="4" max="4" width="35.7109375" style="0" customWidth="1"/>
    <col min="5" max="5" width="34.8515625" style="0" bestFit="1" customWidth="1"/>
    <col min="6" max="6" width="19.8515625" style="0" customWidth="1"/>
    <col min="9" max="9" width="11.421875" style="0" customWidth="1"/>
    <col min="10" max="11" width="9.140625" style="0" hidden="1" customWidth="1"/>
    <col min="12" max="12" width="30.57421875" style="0" hidden="1" customWidth="1"/>
  </cols>
  <sheetData>
    <row r="1" spans="1:4" ht="18.75">
      <c r="A1" s="68" t="s">
        <v>52</v>
      </c>
      <c r="B1" s="69"/>
      <c r="C1" s="70"/>
      <c r="D1" t="s">
        <v>62</v>
      </c>
    </row>
    <row r="2" spans="1:4" ht="15">
      <c r="A2" t="s">
        <v>0</v>
      </c>
      <c r="B2" s="63"/>
      <c r="C2" s="2"/>
      <c r="D2" s="2"/>
    </row>
    <row r="3" spans="1:4" ht="15">
      <c r="A3" t="s">
        <v>22</v>
      </c>
      <c r="B3" s="63"/>
      <c r="C3" s="2"/>
      <c r="D3" s="2"/>
    </row>
    <row r="4" spans="1:4" ht="15">
      <c r="A4" t="s">
        <v>27</v>
      </c>
      <c r="B4" s="63"/>
      <c r="C4" s="2" t="str">
        <f>IF($B$4&lt;=9,K49,IF($B$4=10,K48))</f>
        <v>Non-Attainment Area</v>
      </c>
      <c r="D4" s="2"/>
    </row>
    <row r="5" spans="1:4" ht="15">
      <c r="A5" t="s">
        <v>39</v>
      </c>
      <c r="B5" s="63"/>
      <c r="C5" s="2"/>
      <c r="D5" s="2"/>
    </row>
    <row r="6" spans="1:4" ht="15">
      <c r="A6" s="8"/>
      <c r="B6" s="28"/>
      <c r="C6" s="28"/>
      <c r="D6" s="15"/>
    </row>
    <row r="7" spans="1:4" ht="15">
      <c r="A7" s="21" t="s">
        <v>11</v>
      </c>
      <c r="B7" s="61"/>
      <c r="C7" s="9"/>
      <c r="D7" s="9"/>
    </row>
    <row r="8" spans="1:4" ht="15.75" thickBot="1">
      <c r="A8" s="24" t="s">
        <v>40</v>
      </c>
      <c r="B8" s="62"/>
      <c r="C8" s="9"/>
      <c r="D8" s="9"/>
    </row>
    <row r="9" spans="1:4" ht="15">
      <c r="A9" s="64" t="s">
        <v>41</v>
      </c>
      <c r="B9" s="26" t="s">
        <v>42</v>
      </c>
      <c r="C9" s="27" t="s">
        <v>43</v>
      </c>
      <c r="D9" s="9"/>
    </row>
    <row r="10" spans="1:4" ht="15.75" thickBot="1">
      <c r="A10" s="65"/>
      <c r="B10" s="25" t="e">
        <f>$B$8*$B$2*$B$3/$B$7/1000000</f>
        <v>#DIV/0!</v>
      </c>
      <c r="C10" s="38" t="e">
        <f>B10*$B$7</f>
        <v>#DIV/0!</v>
      </c>
      <c r="D10" s="9"/>
    </row>
    <row r="11" spans="1:4" ht="15">
      <c r="A11" s="59" t="s">
        <v>20</v>
      </c>
      <c r="B11" s="60"/>
      <c r="C11" s="61"/>
      <c r="D11" s="9"/>
    </row>
    <row r="12" spans="1:4" ht="15.75" thickBot="1">
      <c r="A12" s="13"/>
      <c r="B12" s="9"/>
      <c r="C12" s="22"/>
      <c r="D12" s="9"/>
    </row>
    <row r="13" spans="1:4" ht="15">
      <c r="A13" s="66" t="s">
        <v>50</v>
      </c>
      <c r="B13" s="67"/>
      <c r="C13" s="9"/>
      <c r="D13" s="9"/>
    </row>
    <row r="14" spans="1:5" ht="30">
      <c r="A14" s="16" t="s">
        <v>23</v>
      </c>
      <c r="B14" s="17" t="s">
        <v>45</v>
      </c>
      <c r="C14" s="18" t="s">
        <v>38</v>
      </c>
      <c r="D14" s="19" t="s">
        <v>49</v>
      </c>
      <c r="E14" s="23"/>
    </row>
    <row r="15" spans="1:5" ht="15">
      <c r="A15" s="40" t="s">
        <v>26</v>
      </c>
      <c r="B15" s="41" t="b">
        <f>IF(AND($C$11=1,$B$11=1),Sheet2!B4,IF(AND($C$11=1,$B$11=2),Sheet2!C4,IF(AND($C$11=1,$B$11=3),Sheet2!D4)))</f>
        <v>0</v>
      </c>
      <c r="C15" s="28" t="b">
        <f>IF(B15,B15*$C$10)</f>
        <v>0</v>
      </c>
      <c r="D15" s="42">
        <f>(C15/2000)</f>
        <v>0</v>
      </c>
      <c r="E15" s="22"/>
    </row>
    <row r="16" spans="1:5" ht="15">
      <c r="A16" s="40" t="s">
        <v>2</v>
      </c>
      <c r="B16" s="41" t="b">
        <f>IF(AND($C$11=1,$B$11=1),Sheet2!B6,IF(AND($C$11=1,$B$11=2),Sheet2!C6,IF(AND($C$11=1,$B$11=3),Sheet2!D6)))</f>
        <v>0</v>
      </c>
      <c r="C16" s="28" t="b">
        <f>IF(B16,B16*$C$10)</f>
        <v>0</v>
      </c>
      <c r="D16" s="42">
        <f>(C16/2000)</f>
        <v>0</v>
      </c>
      <c r="E16" s="23"/>
    </row>
    <row r="17" spans="1:5" ht="15">
      <c r="A17" s="40" t="s">
        <v>9</v>
      </c>
      <c r="B17" s="41" t="b">
        <f>IF(AND($C$11=1,$B$11=1),Sheet2!B7,IF(AND($C$11=1,$B$11=2),Sheet2!C7,IF(AND($C$11=1,$B$11=3),Sheet2!D7)))</f>
        <v>0</v>
      </c>
      <c r="C17" s="28" t="b">
        <f>IF(B17,B17*$C$10)</f>
        <v>0</v>
      </c>
      <c r="D17" s="42">
        <f>(C17/2000)</f>
        <v>0</v>
      </c>
      <c r="E17" s="2"/>
    </row>
    <row r="18" spans="1:6" ht="15">
      <c r="A18" s="40" t="s">
        <v>3</v>
      </c>
      <c r="B18" s="41" t="b">
        <f>IF(AND($C$11=1,$B$11=1),Sheet2!B8,IF(AND($C$11=1,$B$11=2),Sheet2!C8,IF(AND($C$11=1,$B$11=3),Sheet2!D8)))</f>
        <v>0</v>
      </c>
      <c r="C18" s="28" t="b">
        <f>IF(B18,B18*$C$10)</f>
        <v>0</v>
      </c>
      <c r="D18" s="42">
        <f>(C18/2000)</f>
        <v>0</v>
      </c>
      <c r="E18" s="23"/>
      <c r="F18" s="3"/>
    </row>
    <row r="19" spans="1:6" ht="15">
      <c r="A19" s="40" t="s">
        <v>46</v>
      </c>
      <c r="B19" s="41" t="b">
        <f>IF(AND($C$11=1,$B$11=1),Sheet2!B19,IF(AND($C$11=1,$B$11=2),Sheet2!C19,IF(AND($C$11=1,$B$11=3),Sheet2!D19)))</f>
        <v>0</v>
      </c>
      <c r="C19" s="28" t="b">
        <f>IF(B19,B19*$C$10)</f>
        <v>0</v>
      </c>
      <c r="D19" s="42">
        <f>(C19/2000)</f>
        <v>0</v>
      </c>
      <c r="E19" s="2"/>
      <c r="F19" s="22"/>
    </row>
    <row r="20" spans="1:5" ht="15">
      <c r="A20" s="43"/>
      <c r="B20" s="28" t="s">
        <v>24</v>
      </c>
      <c r="C20" s="28"/>
      <c r="D20" s="42"/>
      <c r="E20" s="23"/>
    </row>
    <row r="21" spans="1:4" ht="15">
      <c r="A21" s="44" t="s">
        <v>53</v>
      </c>
      <c r="B21" s="41" t="b">
        <f>IF(AND($C$11=1,$B$11=1),Sheet2!B10,IF(AND($C$11=1,$B$11=2),Sheet2!C10,IF(AND($C$11=1,$B$11=3),Sheet2!D10)))</f>
        <v>0</v>
      </c>
      <c r="C21" s="28" t="b">
        <f>IF(B21,B21*$C$10)</f>
        <v>0</v>
      </c>
      <c r="D21" s="42">
        <f>C21/2000</f>
        <v>0</v>
      </c>
    </row>
    <row r="22" spans="1:4" ht="15">
      <c r="A22" s="45" t="s">
        <v>54</v>
      </c>
      <c r="B22" s="41" t="b">
        <f>IF(AND($C$11=1,$B$11=1),Sheet2!B9,IF(AND($C$11=1,$B$11=2),Sheet2!C9,IF(AND($C$11=1,$B$11=3),Sheet2!D9)))</f>
        <v>0</v>
      </c>
      <c r="C22" s="28" t="b">
        <f>IF(B22,B22*$C$10)</f>
        <v>0</v>
      </c>
      <c r="D22" s="42">
        <f>C22/2000</f>
        <v>0</v>
      </c>
    </row>
    <row r="23" spans="1:4" ht="15">
      <c r="A23" s="46" t="s">
        <v>55</v>
      </c>
      <c r="B23" s="47" t="b">
        <f>IF(AND($C$11=1,$B$11=1),Sheet2!B11,IF(AND($C$11=1,$B$11=2),Sheet2!C11,IF(AND($C$11=1,$B$11=3),Sheet2!D11)))</f>
        <v>0</v>
      </c>
      <c r="C23" s="48" t="b">
        <f>IF(B23,B23*$C$10)</f>
        <v>0</v>
      </c>
      <c r="D23" s="49">
        <f>C23/2000</f>
        <v>0</v>
      </c>
    </row>
    <row r="24" ht="15.75" thickBot="1">
      <c r="A24" s="1"/>
    </row>
    <row r="25" ht="15">
      <c r="A25" s="50" t="s">
        <v>51</v>
      </c>
    </row>
    <row r="26" spans="1:5" ht="45">
      <c r="A26" s="16" t="s">
        <v>1</v>
      </c>
      <c r="B26" s="17" t="s">
        <v>47</v>
      </c>
      <c r="C26" s="17" t="s">
        <v>48</v>
      </c>
      <c r="D26" s="18" t="s">
        <v>38</v>
      </c>
      <c r="E26" s="18" t="s">
        <v>44</v>
      </c>
    </row>
    <row r="27" spans="1:5" ht="15">
      <c r="A27" s="40" t="s">
        <v>4</v>
      </c>
      <c r="B27" s="36"/>
      <c r="C27" s="41" t="e">
        <f aca="true" t="shared" si="0" ref="C27:C32">B27/453.5*1/$B$8*1000000</f>
        <v>#DIV/0!</v>
      </c>
      <c r="D27" s="41" t="e">
        <f aca="true" t="shared" si="1" ref="D27:D32">C27*$C$10</f>
        <v>#DIV/0!</v>
      </c>
      <c r="E27" s="51" t="e">
        <f aca="true" t="shared" si="2" ref="E27:E32">D27/2000</f>
        <v>#DIV/0!</v>
      </c>
    </row>
    <row r="28" spans="1:5" ht="15">
      <c r="A28" s="40" t="s">
        <v>12</v>
      </c>
      <c r="B28" s="37"/>
      <c r="C28" s="41" t="e">
        <f t="shared" si="0"/>
        <v>#DIV/0!</v>
      </c>
      <c r="D28" s="41" t="e">
        <f t="shared" si="1"/>
        <v>#DIV/0!</v>
      </c>
      <c r="E28" s="51" t="e">
        <f t="shared" si="2"/>
        <v>#DIV/0!</v>
      </c>
    </row>
    <row r="29" spans="1:9" ht="15">
      <c r="A29" s="40" t="s">
        <v>2</v>
      </c>
      <c r="B29" s="37"/>
      <c r="C29" s="41" t="e">
        <f t="shared" si="0"/>
        <v>#DIV/0!</v>
      </c>
      <c r="D29" s="41" t="e">
        <f t="shared" si="1"/>
        <v>#DIV/0!</v>
      </c>
      <c r="E29" s="51" t="e">
        <f t="shared" si="2"/>
        <v>#DIV/0!</v>
      </c>
      <c r="I29" s="14"/>
    </row>
    <row r="30" spans="1:12" ht="15">
      <c r="A30" s="40" t="s">
        <v>9</v>
      </c>
      <c r="B30" s="36"/>
      <c r="C30" s="41" t="e">
        <f t="shared" si="0"/>
        <v>#DIV/0!</v>
      </c>
      <c r="D30" s="41" t="e">
        <f t="shared" si="1"/>
        <v>#DIV/0!</v>
      </c>
      <c r="E30" s="51" t="e">
        <f t="shared" si="2"/>
        <v>#DIV/0!</v>
      </c>
      <c r="L30" t="s">
        <v>21</v>
      </c>
    </row>
    <row r="31" spans="1:11" ht="15">
      <c r="A31" s="40" t="s">
        <v>3</v>
      </c>
      <c r="B31" s="37"/>
      <c r="C31" s="41" t="e">
        <f t="shared" si="0"/>
        <v>#DIV/0!</v>
      </c>
      <c r="D31" s="41" t="e">
        <f t="shared" si="1"/>
        <v>#DIV/0!</v>
      </c>
      <c r="E31" s="51" t="e">
        <f t="shared" si="2"/>
        <v>#DIV/0!</v>
      </c>
      <c r="K31">
        <v>1</v>
      </c>
    </row>
    <row r="32" spans="1:11" ht="15">
      <c r="A32" s="52" t="s">
        <v>46</v>
      </c>
      <c r="B32" s="36"/>
      <c r="C32" s="41" t="e">
        <f t="shared" si="0"/>
        <v>#DIV/0!</v>
      </c>
      <c r="D32" s="41" t="e">
        <f t="shared" si="1"/>
        <v>#DIV/0!</v>
      </c>
      <c r="E32" s="51" t="e">
        <f t="shared" si="2"/>
        <v>#DIV/0!</v>
      </c>
      <c r="K32">
        <v>2</v>
      </c>
    </row>
    <row r="33" spans="1:11" ht="15">
      <c r="A33" s="52"/>
      <c r="B33" s="39" t="s">
        <v>24</v>
      </c>
      <c r="C33" s="41"/>
      <c r="D33" s="41"/>
      <c r="E33" s="51"/>
      <c r="K33">
        <v>3</v>
      </c>
    </row>
    <row r="34" spans="1:5" ht="15">
      <c r="A34" s="53" t="s">
        <v>53</v>
      </c>
      <c r="B34" s="8" t="b">
        <f>IF(AND($C$11=2,$B$11=1),Sheet2!B10,IF(AND($C$11=2,$B$11=2),Sheet2!C10,IF(AND($C$11=2,$B$11=3),Sheet2!D10)))</f>
        <v>0</v>
      </c>
      <c r="C34" s="54"/>
      <c r="D34" s="28" t="b">
        <f>IF(B34,B34*$C$10)</f>
        <v>0</v>
      </c>
      <c r="E34" s="51">
        <f>D34/2000</f>
        <v>0</v>
      </c>
    </row>
    <row r="35" spans="1:5" ht="15">
      <c r="A35" s="55" t="s">
        <v>54</v>
      </c>
      <c r="B35" s="8" t="b">
        <f>IF(AND($C$11=2,$B$11=1),Sheet2!B9,IF(AND($C$11=2,$B$11=2),Sheet2!C9,IF(AND($C$11=2,$B$11=3),Sheet2!D9)))</f>
        <v>0</v>
      </c>
      <c r="C35" s="8"/>
      <c r="D35" s="28" t="b">
        <f>IF(B35,B35*$C$10)</f>
        <v>0</v>
      </c>
      <c r="E35" s="51">
        <f>D35/2000</f>
        <v>0</v>
      </c>
    </row>
    <row r="36" spans="1:12" ht="15">
      <c r="A36" s="56" t="s">
        <v>55</v>
      </c>
      <c r="B36" s="57" t="b">
        <f>IF(AND($C$11=2,$B$11=1),Sheet2!B11,IF(AND($C$11=2,$B$11=2),Sheet2!C11,IF(AND($C$11=2,$B$11=3),Sheet2!D11)))</f>
        <v>0</v>
      </c>
      <c r="C36" s="57"/>
      <c r="D36" s="48" t="b">
        <f>IF(B36,B36*$C$10)</f>
        <v>0</v>
      </c>
      <c r="E36" s="58">
        <f>D36/2000</f>
        <v>0</v>
      </c>
      <c r="K36" t="s">
        <v>57</v>
      </c>
      <c r="L36">
        <v>1</v>
      </c>
    </row>
    <row r="37" spans="11:12" ht="15">
      <c r="K37" t="s">
        <v>56</v>
      </c>
      <c r="L37">
        <v>2</v>
      </c>
    </row>
    <row r="38" spans="10:11" ht="15">
      <c r="J38">
        <v>1</v>
      </c>
      <c r="K38" t="s">
        <v>28</v>
      </c>
    </row>
    <row r="39" spans="10:11" ht="15">
      <c r="J39">
        <v>2</v>
      </c>
      <c r="K39" t="s">
        <v>29</v>
      </c>
    </row>
    <row r="40" spans="10:11" ht="15">
      <c r="J40">
        <v>3</v>
      </c>
      <c r="K40" t="s">
        <v>30</v>
      </c>
    </row>
    <row r="41" spans="10:11" ht="15">
      <c r="J41">
        <v>4</v>
      </c>
      <c r="K41" t="s">
        <v>31</v>
      </c>
    </row>
    <row r="42" spans="10:11" ht="15">
      <c r="J42">
        <v>5</v>
      </c>
      <c r="K42" t="s">
        <v>32</v>
      </c>
    </row>
    <row r="43" spans="10:11" ht="15">
      <c r="J43">
        <v>6</v>
      </c>
      <c r="K43" t="s">
        <v>33</v>
      </c>
    </row>
    <row r="44" spans="10:11" ht="15">
      <c r="J44">
        <v>7</v>
      </c>
      <c r="K44" t="s">
        <v>58</v>
      </c>
    </row>
    <row r="45" spans="10:11" ht="15">
      <c r="J45">
        <v>8</v>
      </c>
      <c r="K45" t="s">
        <v>59</v>
      </c>
    </row>
    <row r="46" spans="10:11" ht="15">
      <c r="J46">
        <v>9</v>
      </c>
      <c r="K46" t="s">
        <v>60</v>
      </c>
    </row>
    <row r="47" spans="10:11" ht="15">
      <c r="J47">
        <v>10</v>
      </c>
      <c r="K47" t="s">
        <v>61</v>
      </c>
    </row>
    <row r="48" ht="15">
      <c r="K48" t="s">
        <v>36</v>
      </c>
    </row>
    <row r="49" ht="15">
      <c r="K49" t="s">
        <v>37</v>
      </c>
    </row>
  </sheetData>
  <sheetProtection/>
  <mergeCells count="3">
    <mergeCell ref="A9:A10"/>
    <mergeCell ref="A13:B13"/>
    <mergeCell ref="A1:C1"/>
  </mergeCells>
  <conditionalFormatting sqref="E18">
    <cfRule type="expression" priority="39" dxfId="1">
      <formula>IF($D$15&gt;=2,OR($C$4&lt;=8,$C$4="non-attainment"))</formula>
    </cfRule>
    <cfRule type="expression" priority="40" dxfId="2">
      <formula>IF($D$15&gt;=2,OR($C$4=9,$C$19="attainment"))</formula>
    </cfRule>
  </conditionalFormatting>
  <conditionalFormatting sqref="E16">
    <cfRule type="expression" priority="35" dxfId="1">
      <formula>IF(E16&gt;=2,OR($C$4&lt;=8,$C$4="non-attainment"))</formula>
    </cfRule>
    <cfRule type="expression" priority="36" dxfId="2">
      <formula>IF(E16&gt;=2,OR($C$4=9,$C$19="attainment"))</formula>
    </cfRule>
  </conditionalFormatting>
  <conditionalFormatting sqref="D15">
    <cfRule type="expression" priority="29" dxfId="2">
      <formula>IF($D$15&gt;2,OR($B$4=10,$C$4="attainment"))</formula>
    </cfRule>
    <cfRule type="expression" priority="30" dxfId="1">
      <formula>IF($D$15&gt;2,OR($B$4&lt;=9,$C$4="non-attainment"))</formula>
    </cfRule>
  </conditionalFormatting>
  <conditionalFormatting sqref="D16">
    <cfRule type="expression" priority="27" dxfId="2">
      <formula>IF($D$16&gt;2,OR($B$4=10,$C$4="attainment"))</formula>
    </cfRule>
    <cfRule type="expression" priority="28" dxfId="1">
      <formula>IF($D$16&gt;1,OR($B$4&lt;=9,$C$4="non-attainment"))</formula>
    </cfRule>
  </conditionalFormatting>
  <conditionalFormatting sqref="E14">
    <cfRule type="expression" priority="25" dxfId="2">
      <formula>IF($D$15&gt;2,OR($B$4=9,$C$4="attainment"))</formula>
    </cfRule>
    <cfRule type="expression" priority="26" dxfId="1">
      <formula>IF($D$15&gt;2,OR($B$4&lt;=8,$C$4="non-attainment"))</formula>
    </cfRule>
  </conditionalFormatting>
  <conditionalFormatting sqref="D17">
    <cfRule type="expression" priority="23" dxfId="1">
      <formula>IF($D$17&gt;1,OR($B$4&lt;=9,$C$4="non-attainment"))</formula>
    </cfRule>
    <cfRule type="expression" priority="24" dxfId="2">
      <formula>IF($D$17&gt;2,OR($B$4=10,$C$4="attainment"))</formula>
    </cfRule>
  </conditionalFormatting>
  <conditionalFormatting sqref="D18">
    <cfRule type="expression" priority="21" dxfId="1">
      <formula>IF($D$18&gt;2,OR($B$4&lt;=9,$C$4="non-attainment"))</formula>
    </cfRule>
    <cfRule type="expression" priority="22" dxfId="2">
      <formula>IF($D$18&gt;2,OR($B$4=10,$C$4="attainment"))</formula>
    </cfRule>
  </conditionalFormatting>
  <conditionalFormatting sqref="D19">
    <cfRule type="expression" priority="19" dxfId="1">
      <formula>IF($D$19&gt;2,OR($B$4&lt;=9,$C$4="non-attainment"))</formula>
    </cfRule>
    <cfRule type="expression" priority="20" dxfId="2">
      <formula>IF($D$19&gt;2,OR($B$4=10,$C$4="attainment"))</formula>
    </cfRule>
  </conditionalFormatting>
  <conditionalFormatting sqref="D21">
    <cfRule type="cellIs" priority="16" dxfId="1" operator="greaterThan">
      <formula>0.025</formula>
    </cfRule>
  </conditionalFormatting>
  <conditionalFormatting sqref="D22">
    <cfRule type="cellIs" priority="15" dxfId="1" operator="greaterThan">
      <formula>0.025</formula>
    </cfRule>
  </conditionalFormatting>
  <conditionalFormatting sqref="D23">
    <cfRule type="cellIs" priority="14" dxfId="1" operator="greaterThan">
      <formula>0.025</formula>
    </cfRule>
  </conditionalFormatting>
  <conditionalFormatting sqref="E27">
    <cfRule type="expression" priority="12" dxfId="1">
      <formula>IF($E$27&gt;2,OR($B$4&lt;=9,$C$4="non-attainment"))</formula>
    </cfRule>
    <cfRule type="expression" priority="13" dxfId="2">
      <formula>IF($E$27&gt;2,OR($B$4=10,$C$4="attainment"))</formula>
    </cfRule>
  </conditionalFormatting>
  <conditionalFormatting sqref="E28">
    <cfRule type="expression" priority="10" dxfId="1">
      <formula>IF($E$28&gt;2,OR($B$4&lt;=9,$C$4="non-attainment"))</formula>
    </cfRule>
    <cfRule type="expression" priority="11" dxfId="2">
      <formula>IF($E$28&gt;2,OR($B$4=10,$C$4="attainment"))</formula>
    </cfRule>
  </conditionalFormatting>
  <conditionalFormatting sqref="E29">
    <cfRule type="expression" priority="8" dxfId="1">
      <formula>IF($E$29&gt;1,OR($B$4&lt;=9,$C$4="non-attainment"))</formula>
    </cfRule>
    <cfRule type="expression" priority="9" dxfId="2">
      <formula>IF($E$29&gt;2,OR($B$4=10,$C$4="attainment"))</formula>
    </cfRule>
  </conditionalFormatting>
  <conditionalFormatting sqref="E30">
    <cfRule type="expression" priority="6" dxfId="1">
      <formula>IF($E$30&gt;1,OR($B$4&lt;=9,$C$4="non-attainment"))</formula>
    </cfRule>
    <cfRule type="expression" priority="7" dxfId="2">
      <formula>IF($E$30&gt;2,OR($B$4=10,$C$4="attainment"))</formula>
    </cfRule>
  </conditionalFormatting>
  <conditionalFormatting sqref="E31">
    <cfRule type="expression" priority="4" dxfId="1">
      <formula>IF($E$31&gt;2,OR($B$4&lt;=9,$C$4="non-attainment"))</formula>
    </cfRule>
    <cfRule type="expression" priority="5" dxfId="2">
      <formula>IF($E$31&gt;2,OR($B$4=10,$C$4="attainment"))</formula>
    </cfRule>
  </conditionalFormatting>
  <conditionalFormatting sqref="E32">
    <cfRule type="expression" priority="2" dxfId="1">
      <formula>IF($E$32&gt;2,OR($B$4&lt;=9,$C$4="non-attainment"))</formula>
    </cfRule>
    <cfRule type="expression" priority="3" dxfId="2">
      <formula>IF($E$32&gt;2,OR($B$4=10,$C$4="attainment"))</formula>
    </cfRule>
  </conditionalFormatting>
  <conditionalFormatting sqref="E34:E36">
    <cfRule type="cellIs" priority="1" dxfId="1" operator="greaterThan">
      <formula>0.025</formula>
    </cfRule>
  </conditionalFormatting>
  <dataValidations count="3">
    <dataValidation type="list" allowBlank="1" showInputMessage="1" showErrorMessage="1" promptTitle="Engine Type" prompt="1= 2 Stroke Lean-Burn&#10;2= 4 Stroke Lean-Burn&#10;3= 4 Stroke Rich-Burn" sqref="B11">
      <formula1>$K$31:$K$34</formula1>
    </dataValidation>
    <dataValidation type="list" allowBlank="1" showInputMessage="1" showErrorMessage="1" promptTitle="County" prompt="1=Adams&#10;2=Arapahoe&#10;3=Boulder&#10;4=Broomfield&#10;5=Denver&#10;6=Douglas&#10;7=Jefferson&#10;8=Larimer&#10;9=Weld&#10;10=Other" sqref="B4">
      <formula1>$J$38:$J$47</formula1>
    </dataValidation>
    <dataValidation type="list" allowBlank="1" showInputMessage="1" showErrorMessage="1" promptTitle="Emission Factor" prompt="1=AP-42 Emission Factor &#10;2=Manufacturer Data " sqref="C11">
      <formula1>$L$36:$L$37</formula1>
    </dataValidation>
  </dataValidations>
  <printOptions/>
  <pageMargins left="0.7" right="0.7" top="0.75" bottom="0.75" header="0.3" footer="0.3"/>
  <pageSetup horizontalDpi="600" verticalDpi="600" orientation="portrait" r:id="rId2"/>
  <ignoredErrors>
    <ignoredError sqref="B22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A31" sqref="A31"/>
    </sheetView>
  </sheetViews>
  <sheetFormatPr defaultColWidth="9.140625" defaultRowHeight="15"/>
  <cols>
    <col min="1" max="1" width="41.7109375" style="0" bestFit="1" customWidth="1"/>
    <col min="2" max="4" width="11.421875" style="0" bestFit="1" customWidth="1"/>
    <col min="5" max="5" width="12.140625" style="0" customWidth="1"/>
    <col min="6" max="6" width="12.00390625" style="0" bestFit="1" customWidth="1"/>
    <col min="7" max="7" width="18.421875" style="0" bestFit="1" customWidth="1"/>
    <col min="8" max="8" width="11.140625" style="0" bestFit="1" customWidth="1"/>
    <col min="9" max="9" width="15.7109375" style="0" bestFit="1" customWidth="1"/>
  </cols>
  <sheetData>
    <row r="1" spans="2:6" ht="15" customHeight="1">
      <c r="B1" s="69" t="s">
        <v>14</v>
      </c>
      <c r="C1" s="69"/>
      <c r="D1" s="69"/>
      <c r="E1" s="71" t="s">
        <v>18</v>
      </c>
      <c r="F1" s="70"/>
    </row>
    <row r="2" spans="2:6" ht="15">
      <c r="B2" s="4" t="s">
        <v>15</v>
      </c>
      <c r="C2" s="4" t="s">
        <v>16</v>
      </c>
      <c r="D2" s="4" t="s">
        <v>17</v>
      </c>
      <c r="E2" s="70"/>
      <c r="F2" s="70"/>
    </row>
    <row r="3" spans="2:9" ht="15">
      <c r="B3" t="s">
        <v>8</v>
      </c>
      <c r="C3" s="4" t="s">
        <v>8</v>
      </c>
      <c r="D3" s="12" t="s">
        <v>8</v>
      </c>
      <c r="E3" s="11" t="s">
        <v>19</v>
      </c>
      <c r="F3" s="12" t="s">
        <v>8</v>
      </c>
      <c r="H3" s="12" t="s">
        <v>34</v>
      </c>
      <c r="I3" s="12" t="s">
        <v>35</v>
      </c>
    </row>
    <row r="4" spans="1:9" ht="15">
      <c r="A4" s="10" t="s">
        <v>25</v>
      </c>
      <c r="B4" s="29">
        <v>0.04831</v>
      </c>
      <c r="C4" s="29">
        <v>0.0099871</v>
      </c>
      <c r="D4" s="30">
        <v>0.01941</v>
      </c>
      <c r="E4" s="32"/>
      <c r="F4" s="23">
        <f>E4/453.6*Sheet1!$B$2</f>
        <v>0</v>
      </c>
      <c r="G4" s="23"/>
      <c r="H4" s="23">
        <v>5</v>
      </c>
      <c r="I4" s="23">
        <v>1</v>
      </c>
    </row>
    <row r="5" spans="1:9" ht="15">
      <c r="A5" s="10" t="s">
        <v>12</v>
      </c>
      <c r="B5" s="29">
        <v>0.04831</v>
      </c>
      <c r="C5" s="29">
        <v>0.0099871</v>
      </c>
      <c r="D5" s="31">
        <v>0.01941</v>
      </c>
      <c r="E5" s="32"/>
      <c r="F5" s="23">
        <f>E5/453.6*Sheet1!$B$2</f>
        <v>0</v>
      </c>
      <c r="G5" s="33"/>
      <c r="H5" s="23">
        <v>10</v>
      </c>
      <c r="I5" s="23">
        <v>5</v>
      </c>
    </row>
    <row r="6" spans="1:9" ht="15">
      <c r="A6" s="10" t="s">
        <v>13</v>
      </c>
      <c r="B6" s="23">
        <v>3.17</v>
      </c>
      <c r="C6" s="23">
        <v>4.08</v>
      </c>
      <c r="D6" s="23">
        <v>2.21</v>
      </c>
      <c r="E6" s="23"/>
      <c r="F6" s="23">
        <f>E6/453.6*Sheet1!$B$2</f>
        <v>0</v>
      </c>
      <c r="G6" s="34"/>
      <c r="H6" s="23">
        <v>10</v>
      </c>
      <c r="I6" s="23">
        <v>5</v>
      </c>
    </row>
    <row r="7" spans="1:9" ht="15">
      <c r="A7" s="10" t="s">
        <v>9</v>
      </c>
      <c r="B7" s="23">
        <v>0.12</v>
      </c>
      <c r="C7" s="23">
        <v>1.47</v>
      </c>
      <c r="D7" s="23">
        <v>0.358</v>
      </c>
      <c r="E7" s="23"/>
      <c r="F7" s="23">
        <f>E7/453.6*Sheet1!$B$2</f>
        <v>0</v>
      </c>
      <c r="G7" s="34"/>
      <c r="H7" s="23">
        <v>10</v>
      </c>
      <c r="I7" s="23">
        <v>5</v>
      </c>
    </row>
    <row r="8" spans="1:9" ht="15">
      <c r="A8" s="10" t="s">
        <v>3</v>
      </c>
      <c r="B8" s="23">
        <v>0.386</v>
      </c>
      <c r="C8" s="23">
        <v>0.317</v>
      </c>
      <c r="D8" s="23">
        <v>3.72</v>
      </c>
      <c r="E8" s="23"/>
      <c r="F8" s="23">
        <f>E8/453.6*Sheet1!$B$2</f>
        <v>0</v>
      </c>
      <c r="G8" s="34"/>
      <c r="H8" s="23">
        <v>5</v>
      </c>
      <c r="I8" s="23">
        <v>2</v>
      </c>
    </row>
    <row r="9" spans="1:9" ht="15">
      <c r="A9" s="10" t="s">
        <v>6</v>
      </c>
      <c r="B9" s="23">
        <v>0.00194</v>
      </c>
      <c r="C9" s="23">
        <v>0.00044</v>
      </c>
      <c r="D9" s="23">
        <v>0.00158</v>
      </c>
      <c r="E9" s="23"/>
      <c r="F9" s="23">
        <f>E9/453.6*Sheet1!$B$2</f>
        <v>0</v>
      </c>
      <c r="G9" s="35"/>
      <c r="H9" s="23"/>
      <c r="I9" s="23"/>
    </row>
    <row r="10" spans="1:9" ht="15">
      <c r="A10" s="10" t="s">
        <v>5</v>
      </c>
      <c r="B10" s="23">
        <v>0.0552</v>
      </c>
      <c r="C10" s="23">
        <v>0.0528</v>
      </c>
      <c r="D10" s="23">
        <v>0.0205</v>
      </c>
      <c r="E10" s="23"/>
      <c r="F10" s="23">
        <f>E10/453.6*Sheet1!$B$2</f>
        <v>0</v>
      </c>
      <c r="G10" s="35"/>
      <c r="H10" s="23"/>
      <c r="I10" s="23"/>
    </row>
    <row r="11" spans="1:9" ht="15">
      <c r="A11" s="10" t="s">
        <v>7</v>
      </c>
      <c r="B11" s="23">
        <v>0.00776</v>
      </c>
      <c r="C11" s="23">
        <v>0.00836</v>
      </c>
      <c r="D11" s="23">
        <v>0.00279</v>
      </c>
      <c r="E11" s="23"/>
      <c r="F11" s="23">
        <f>E11/453.6*Sheet1!$B$2</f>
        <v>0</v>
      </c>
      <c r="G11" s="35"/>
      <c r="H11" s="23"/>
      <c r="I11" s="23"/>
    </row>
    <row r="12" spans="1:9" ht="15">
      <c r="A12" s="10" t="s">
        <v>10</v>
      </c>
      <c r="B12" s="23">
        <v>0.00778</v>
      </c>
      <c r="C12" s="23">
        <v>0.00514</v>
      </c>
      <c r="D12" s="23">
        <v>0.00263</v>
      </c>
      <c r="E12" s="23"/>
      <c r="F12" s="23">
        <f>E12/453.6*Sheet1!$B$2</f>
        <v>0</v>
      </c>
      <c r="G12" s="35"/>
      <c r="H12" s="23"/>
      <c r="I12" s="23"/>
    </row>
    <row r="13" spans="1:9" ht="15">
      <c r="A13" s="10" t="s">
        <v>46</v>
      </c>
      <c r="B13" s="23">
        <v>0.000588</v>
      </c>
      <c r="C13" s="23">
        <v>0.000588</v>
      </c>
      <c r="D13" s="23">
        <v>0.000588</v>
      </c>
      <c r="E13" s="23"/>
      <c r="F13" s="23"/>
      <c r="G13" s="35"/>
      <c r="H13" s="23"/>
      <c r="I13" s="23"/>
    </row>
    <row r="14" spans="1:7" ht="15">
      <c r="A14" s="6"/>
      <c r="D14" s="7"/>
      <c r="G14" s="5"/>
    </row>
    <row r="15" spans="1:7" ht="15">
      <c r="A15" s="20"/>
      <c r="G15" s="5"/>
    </row>
    <row r="16" spans="1:7" ht="15">
      <c r="A16" s="20"/>
      <c r="D16" s="7"/>
      <c r="G16" s="5"/>
    </row>
    <row r="17" spans="1:7" ht="15">
      <c r="A17" s="20"/>
      <c r="G17" s="5"/>
    </row>
    <row r="18" ht="15">
      <c r="A18" s="20"/>
    </row>
    <row r="19" ht="15">
      <c r="A19" s="20"/>
    </row>
  </sheetData>
  <sheetProtection/>
  <mergeCells count="2">
    <mergeCell ref="B1:D1"/>
    <mergeCell ref="E1:F2"/>
  </mergeCells>
  <conditionalFormatting sqref="H4">
    <cfRule type="cellIs" priority="1" dxfId="33" operator="greaterThan">
      <formula>"'Sheet1'B4,10"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cehoefle</dc:creator>
  <cp:keywords/>
  <dc:description/>
  <cp:lastModifiedBy>cehoefle</cp:lastModifiedBy>
  <dcterms:created xsi:type="dcterms:W3CDTF">2012-04-18T21:36:10Z</dcterms:created>
  <dcterms:modified xsi:type="dcterms:W3CDTF">2016-06-10T19:23:40Z</dcterms:modified>
  <cp:category/>
  <cp:version/>
  <cp:contentType/>
  <cp:contentStatus/>
</cp:coreProperties>
</file>